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_DVA\VEZAICIAI\INTERNETAS\INTERNETO_SVETAINE_\BUHALTERINIAI REIKALAI\biudzeto_vykdymo\"/>
    </mc:Choice>
  </mc:AlternateContent>
  <bookViews>
    <workbookView xWindow="0" yWindow="0" windowWidth="28800" windowHeight="11730" tabRatio="960" firstSheet="4"/>
  </bookViews>
  <sheets>
    <sheet name="Fr.Nr2SUV" sheetId="1" r:id="rId1"/>
    <sheet name="Fr.Nr.2SBSUV" sheetId="2" r:id="rId2"/>
    <sheet name="Fr.Nr.2SBSUV4.28" sheetId="3" r:id="rId3"/>
    <sheet name="Fr.Nr.2SBVez4.28" sheetId="4" r:id="rId4"/>
    <sheet name="Fr.Nr.2SBVLd4.28" sheetId="5" r:id="rId5"/>
    <sheet name="Fr.Nr.2SBVez3.24" sheetId="6" r:id="rId6"/>
    <sheet name="Fr.Nr.2SBSUV1.24" sheetId="7" r:id="rId7"/>
    <sheet name="Fr.Nr.2SBVez" sheetId="8" r:id="rId8"/>
    <sheet name="Fr.Nr.2SBG" sheetId="9" r:id="rId9"/>
    <sheet name="Fr.Nr.2SBLd" sheetId="10" r:id="rId10"/>
    <sheet name="Fr.Nr.2VBD(Covid)" sheetId="35" r:id="rId11"/>
    <sheet name="Fr.Nr.2VBDSUV" sheetId="34" r:id="rId12"/>
    <sheet name="Fr.Nr.2VBDVez" sheetId="33" r:id="rId13"/>
    <sheet name="Fr.Nr2VBDVLd" sheetId="11" r:id="rId14"/>
    <sheet name="Fr.Nr2ML(Covid)" sheetId="32" r:id="rId15"/>
    <sheet name="Fr.Nr.2MLSUV" sheetId="12" r:id="rId16"/>
    <sheet name="Fr.Nr.2MLVez" sheetId="13" r:id="rId17"/>
    <sheet name="Fr.Nr.2MLGir" sheetId="14" r:id="rId18"/>
    <sheet name="Fr.Nr.2MLVLd" sheetId="15" r:id="rId19"/>
    <sheet name="Fr.Nr.2SSUV" sheetId="16" r:id="rId20"/>
    <sheet name="Fr.Nr.2SVez" sheetId="17" r:id="rId21"/>
    <sheet name="Fr.Nr.2SGir" sheetId="18" r:id="rId22"/>
    <sheet name="Fr.Nr.2SVLd" sheetId="19" r:id="rId23"/>
    <sheet name="Pazyma apie pajamas" sheetId="20" r:id="rId24"/>
    <sheet name="Fr.Nr.S1_7" sheetId="21" r:id="rId25"/>
    <sheet name="GautosFPFunk" sheetId="22" r:id="rId26"/>
    <sheet name="GautosFPŠalt" sheetId="23" r:id="rId27"/>
    <sheet name="SukauptosFSŠalt." sheetId="24" r:id="rId28"/>
    <sheet name="SukauptosFSfunkc." sheetId="25" r:id="rId29"/>
    <sheet name="9priedas" sheetId="26" r:id="rId30"/>
    <sheet name="Pažyma9priedo" sheetId="27" r:id="rId31"/>
    <sheet name="Pažymaetatų" sheetId="28" r:id="rId32"/>
    <sheet name="Fr.Nr.B-2Vez" sheetId="29" r:id="rId33"/>
    <sheet name="Fr.Nr.B-2Gir" sheetId="30" r:id="rId34"/>
    <sheet name="Fr.Nr.B-2Darz" sheetId="31" r:id="rId35"/>
    <sheet name="Tikslinės" sheetId="36" r:id="rId3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1" l="1"/>
  <c r="H24" i="31"/>
  <c r="J25" i="31"/>
  <c r="J24" i="31"/>
  <c r="H41" i="22" l="1"/>
  <c r="H39" i="22"/>
  <c r="H37" i="22"/>
  <c r="H35" i="22"/>
  <c r="H31" i="22"/>
  <c r="H28" i="22"/>
  <c r="H24" i="22"/>
  <c r="H22" i="22"/>
  <c r="H20" i="22"/>
  <c r="H18" i="22"/>
  <c r="H28" i="23"/>
  <c r="H26" i="23"/>
  <c r="H24" i="23"/>
  <c r="H20" i="23"/>
  <c r="H18" i="23"/>
  <c r="H40" i="25"/>
  <c r="H35" i="25"/>
  <c r="H32" i="25"/>
  <c r="H27" i="25"/>
  <c r="H23" i="25"/>
  <c r="H20" i="25"/>
  <c r="H25" i="24"/>
  <c r="H20" i="24"/>
  <c r="H33" i="29"/>
  <c r="M33" i="29"/>
  <c r="Q33" i="29"/>
  <c r="H26" i="29"/>
  <c r="M26" i="29"/>
  <c r="H20" i="29"/>
  <c r="H32" i="29"/>
  <c r="I32" i="29"/>
  <c r="J32" i="29"/>
  <c r="H31" i="29"/>
  <c r="H30" i="29"/>
  <c r="H28" i="29"/>
  <c r="H29" i="29" s="1"/>
  <c r="H27" i="29"/>
  <c r="H22" i="29"/>
  <c r="H23" i="29" s="1"/>
  <c r="M22" i="29"/>
  <c r="M23" i="29" s="1"/>
  <c r="Q27" i="29"/>
  <c r="H25" i="29"/>
  <c r="H24" i="29"/>
  <c r="J25" i="29"/>
  <c r="J24" i="29"/>
  <c r="J23" i="29"/>
  <c r="J22" i="29"/>
  <c r="K23" i="29"/>
  <c r="K22" i="29"/>
  <c r="J21" i="29"/>
  <c r="I21" i="29"/>
  <c r="I20" i="29"/>
  <c r="J20" i="29"/>
  <c r="M32" i="29"/>
  <c r="N32" i="29"/>
  <c r="Q24" i="29"/>
  <c r="Q26" i="29"/>
  <c r="M27" i="29"/>
  <c r="M24" i="29"/>
  <c r="Q32" i="29"/>
  <c r="O32" i="29"/>
  <c r="O24" i="29"/>
  <c r="Q29" i="29"/>
  <c r="Q28" i="29"/>
  <c r="M28" i="29"/>
  <c r="M29" i="29" s="1"/>
  <c r="O25" i="29"/>
  <c r="Q25" i="29"/>
  <c r="M25" i="29"/>
  <c r="Q22" i="29"/>
  <c r="Q23" i="29" s="1"/>
  <c r="O23" i="29"/>
  <c r="O22" i="29"/>
  <c r="Q30" i="29"/>
  <c r="Q31" i="29" s="1"/>
  <c r="M30" i="29"/>
  <c r="Q21" i="29"/>
  <c r="M20" i="29"/>
  <c r="N20" i="29"/>
  <c r="O20" i="29"/>
  <c r="O21" i="29" s="1"/>
  <c r="Q20" i="29"/>
  <c r="E28" i="36"/>
  <c r="D22" i="36"/>
  <c r="C22" i="36"/>
  <c r="D21" i="36"/>
  <c r="C21" i="36"/>
  <c r="C26" i="36"/>
  <c r="D26" i="36"/>
  <c r="D20" i="36"/>
  <c r="C20" i="36"/>
  <c r="B20" i="36"/>
  <c r="D19" i="36"/>
  <c r="C19" i="36"/>
  <c r="D18" i="36"/>
  <c r="C18" i="36"/>
  <c r="B18" i="36"/>
  <c r="D16" i="36"/>
  <c r="C16" i="36"/>
  <c r="B16" i="36"/>
  <c r="D15" i="36"/>
  <c r="C15" i="36"/>
  <c r="H32" i="31"/>
  <c r="H27" i="31"/>
  <c r="H26" i="31"/>
  <c r="H28" i="31"/>
  <c r="E29" i="36"/>
  <c r="B27" i="36"/>
  <c r="E27" i="36" s="1"/>
  <c r="H21" i="31"/>
  <c r="M33" i="31"/>
  <c r="Q33" i="31"/>
  <c r="Q25" i="31"/>
  <c r="Q24" i="31"/>
  <c r="M32" i="31"/>
  <c r="M28" i="31"/>
  <c r="Q28" i="31"/>
  <c r="Q32" i="31"/>
  <c r="N32" i="31"/>
  <c r="Q27" i="31"/>
  <c r="M27" i="31"/>
  <c r="Q26" i="31"/>
  <c r="M26" i="31"/>
  <c r="M24" i="31"/>
  <c r="M25" i="31"/>
  <c r="O25" i="31"/>
  <c r="O24" i="31"/>
  <c r="L361" i="15"/>
  <c r="L360" i="15" s="1"/>
  <c r="K361" i="15"/>
  <c r="K360" i="15" s="1"/>
  <c r="J361" i="15"/>
  <c r="J360" i="15" s="1"/>
  <c r="I361" i="15"/>
  <c r="I360" i="15" s="1"/>
  <c r="L358" i="15"/>
  <c r="L357" i="15" s="1"/>
  <c r="K358" i="15"/>
  <c r="K357" i="15" s="1"/>
  <c r="J358" i="15"/>
  <c r="I358" i="15"/>
  <c r="I357" i="15" s="1"/>
  <c r="J357" i="15"/>
  <c r="L355" i="15"/>
  <c r="L354" i="15" s="1"/>
  <c r="K355" i="15"/>
  <c r="K354" i="15" s="1"/>
  <c r="J355" i="15"/>
  <c r="I355" i="15"/>
  <c r="I354" i="15" s="1"/>
  <c r="J354" i="15"/>
  <c r="L351" i="15"/>
  <c r="L350" i="15" s="1"/>
  <c r="K351" i="15"/>
  <c r="K350" i="15" s="1"/>
  <c r="J351" i="15"/>
  <c r="J350" i="15" s="1"/>
  <c r="I351" i="15"/>
  <c r="I350" i="15" s="1"/>
  <c r="L347" i="15"/>
  <c r="L346" i="15" s="1"/>
  <c r="K347" i="15"/>
  <c r="K346" i="15" s="1"/>
  <c r="J347" i="15"/>
  <c r="J346" i="15" s="1"/>
  <c r="I347" i="15"/>
  <c r="I346" i="15" s="1"/>
  <c r="L343" i="15"/>
  <c r="L342" i="15" s="1"/>
  <c r="K343" i="15"/>
  <c r="K342" i="15" s="1"/>
  <c r="J343" i="15"/>
  <c r="J342" i="15" s="1"/>
  <c r="I343" i="15"/>
  <c r="I342" i="15" s="1"/>
  <c r="L339" i="15"/>
  <c r="K339" i="15"/>
  <c r="J339" i="15"/>
  <c r="I339" i="15"/>
  <c r="L336" i="15"/>
  <c r="K336" i="15"/>
  <c r="J336" i="15"/>
  <c r="I336" i="15"/>
  <c r="P334" i="15"/>
  <c r="O334" i="15"/>
  <c r="N334" i="15"/>
  <c r="M334" i="15"/>
  <c r="L334" i="15"/>
  <c r="K334" i="15"/>
  <c r="K333" i="15" s="1"/>
  <c r="J334" i="15"/>
  <c r="J333" i="15" s="1"/>
  <c r="I334" i="15"/>
  <c r="I333" i="15" s="1"/>
  <c r="L333" i="15"/>
  <c r="L329" i="15"/>
  <c r="L328" i="15" s="1"/>
  <c r="K329" i="15"/>
  <c r="K328" i="15" s="1"/>
  <c r="J329" i="15"/>
  <c r="I329" i="15"/>
  <c r="I328" i="15" s="1"/>
  <c r="J328" i="15"/>
  <c r="L326" i="15"/>
  <c r="L325" i="15" s="1"/>
  <c r="K326" i="15"/>
  <c r="J326" i="15"/>
  <c r="I326" i="15"/>
  <c r="I325" i="15" s="1"/>
  <c r="K325" i="15"/>
  <c r="J325" i="15"/>
  <c r="L323" i="15"/>
  <c r="L322" i="15" s="1"/>
  <c r="K323" i="15"/>
  <c r="K322" i="15" s="1"/>
  <c r="J323" i="15"/>
  <c r="J322" i="15" s="1"/>
  <c r="I323" i="15"/>
  <c r="I322" i="15" s="1"/>
  <c r="L319" i="15"/>
  <c r="L318" i="15" s="1"/>
  <c r="K319" i="15"/>
  <c r="J319" i="15"/>
  <c r="J318" i="15" s="1"/>
  <c r="I319" i="15"/>
  <c r="I318" i="15" s="1"/>
  <c r="K318" i="15"/>
  <c r="L315" i="15"/>
  <c r="L314" i="15" s="1"/>
  <c r="K315" i="15"/>
  <c r="K314" i="15" s="1"/>
  <c r="J315" i="15"/>
  <c r="I315" i="15"/>
  <c r="I314" i="15" s="1"/>
  <c r="J314" i="15"/>
  <c r="L311" i="15"/>
  <c r="L310" i="15" s="1"/>
  <c r="K311" i="15"/>
  <c r="K310" i="15" s="1"/>
  <c r="J311" i="15"/>
  <c r="J310" i="15" s="1"/>
  <c r="I311" i="15"/>
  <c r="I310" i="15" s="1"/>
  <c r="L307" i="15"/>
  <c r="K307" i="15"/>
  <c r="J307" i="15"/>
  <c r="I307" i="15"/>
  <c r="L304" i="15"/>
  <c r="K304" i="15"/>
  <c r="J304" i="15"/>
  <c r="I304" i="15"/>
  <c r="L302" i="15"/>
  <c r="L301" i="15" s="1"/>
  <c r="L300" i="15" s="1"/>
  <c r="K302" i="15"/>
  <c r="J302" i="15"/>
  <c r="J301" i="15" s="1"/>
  <c r="I302" i="15"/>
  <c r="I301" i="15" s="1"/>
  <c r="K301" i="15"/>
  <c r="L296" i="15"/>
  <c r="L295" i="15" s="1"/>
  <c r="K296" i="15"/>
  <c r="K295" i="15" s="1"/>
  <c r="J296" i="15"/>
  <c r="J295" i="15" s="1"/>
  <c r="I296" i="15"/>
  <c r="I295" i="15" s="1"/>
  <c r="L293" i="15"/>
  <c r="L292" i="15" s="1"/>
  <c r="K293" i="15"/>
  <c r="J293" i="15"/>
  <c r="J292" i="15" s="1"/>
  <c r="I293" i="15"/>
  <c r="I292" i="15" s="1"/>
  <c r="K292" i="15"/>
  <c r="L290" i="15"/>
  <c r="L289" i="15" s="1"/>
  <c r="K290" i="15"/>
  <c r="K289" i="15" s="1"/>
  <c r="J290" i="15"/>
  <c r="J289" i="15" s="1"/>
  <c r="I290" i="15"/>
  <c r="I289" i="15" s="1"/>
  <c r="L286" i="15"/>
  <c r="L285" i="15" s="1"/>
  <c r="K286" i="15"/>
  <c r="J286" i="15"/>
  <c r="J285" i="15" s="1"/>
  <c r="I286" i="15"/>
  <c r="I285" i="15" s="1"/>
  <c r="K285" i="15"/>
  <c r="L282" i="15"/>
  <c r="L281" i="15" s="1"/>
  <c r="K282" i="15"/>
  <c r="K281" i="15" s="1"/>
  <c r="J282" i="15"/>
  <c r="J281" i="15" s="1"/>
  <c r="I282" i="15"/>
  <c r="I281" i="15" s="1"/>
  <c r="L278" i="15"/>
  <c r="L277" i="15" s="1"/>
  <c r="K278" i="15"/>
  <c r="J278" i="15"/>
  <c r="J277" i="15" s="1"/>
  <c r="I278" i="15"/>
  <c r="I277" i="15" s="1"/>
  <c r="K277" i="15"/>
  <c r="L274" i="15"/>
  <c r="K274" i="15"/>
  <c r="J274" i="15"/>
  <c r="I274" i="15"/>
  <c r="L271" i="15"/>
  <c r="K271" i="15"/>
  <c r="J271" i="15"/>
  <c r="I271" i="15"/>
  <c r="L269" i="15"/>
  <c r="L268" i="15" s="1"/>
  <c r="K269" i="15"/>
  <c r="J269" i="15"/>
  <c r="J268" i="15" s="1"/>
  <c r="I269" i="15"/>
  <c r="I268" i="15" s="1"/>
  <c r="K268" i="15"/>
  <c r="L264" i="15"/>
  <c r="K264" i="15"/>
  <c r="K263" i="15" s="1"/>
  <c r="J264" i="15"/>
  <c r="J263" i="15" s="1"/>
  <c r="I264" i="15"/>
  <c r="I263" i="15" s="1"/>
  <c r="L263" i="15"/>
  <c r="L261" i="15"/>
  <c r="K261" i="15"/>
  <c r="K260" i="15" s="1"/>
  <c r="J261" i="15"/>
  <c r="J260" i="15" s="1"/>
  <c r="I261" i="15"/>
  <c r="L260" i="15"/>
  <c r="I260" i="15"/>
  <c r="L258" i="15"/>
  <c r="K258" i="15"/>
  <c r="K257" i="15" s="1"/>
  <c r="J258" i="15"/>
  <c r="J257" i="15" s="1"/>
  <c r="I258" i="15"/>
  <c r="I257" i="15" s="1"/>
  <c r="L257" i="15"/>
  <c r="L254" i="15"/>
  <c r="L253" i="15" s="1"/>
  <c r="K254" i="15"/>
  <c r="K253" i="15" s="1"/>
  <c r="J254" i="15"/>
  <c r="J253" i="15" s="1"/>
  <c r="I254" i="15"/>
  <c r="I253" i="15"/>
  <c r="L250" i="15"/>
  <c r="K250" i="15"/>
  <c r="K249" i="15" s="1"/>
  <c r="J250" i="15"/>
  <c r="J249" i="15" s="1"/>
  <c r="I250" i="15"/>
  <c r="L249" i="15"/>
  <c r="I249" i="15"/>
  <c r="L246" i="15"/>
  <c r="L245" i="15" s="1"/>
  <c r="K246" i="15"/>
  <c r="K245" i="15" s="1"/>
  <c r="J246" i="15"/>
  <c r="J245" i="15" s="1"/>
  <c r="I246" i="15"/>
  <c r="I245" i="15" s="1"/>
  <c r="L242" i="15"/>
  <c r="K242" i="15"/>
  <c r="J242" i="15"/>
  <c r="I242" i="15"/>
  <c r="L239" i="15"/>
  <c r="K239" i="15"/>
  <c r="J239" i="15"/>
  <c r="I239" i="15"/>
  <c r="L237" i="15"/>
  <c r="K237" i="15"/>
  <c r="K236" i="15" s="1"/>
  <c r="J237" i="15"/>
  <c r="J236" i="15" s="1"/>
  <c r="I237" i="15"/>
  <c r="L236" i="15"/>
  <c r="I236" i="15"/>
  <c r="L230" i="15"/>
  <c r="L229" i="15" s="1"/>
  <c r="L228" i="15" s="1"/>
  <c r="K230" i="15"/>
  <c r="K229" i="15" s="1"/>
  <c r="K228" i="15" s="1"/>
  <c r="J230" i="15"/>
  <c r="J229" i="15" s="1"/>
  <c r="J228" i="15" s="1"/>
  <c r="I230" i="15"/>
  <c r="I229" i="15" s="1"/>
  <c r="I228" i="15" s="1"/>
  <c r="L226" i="15"/>
  <c r="L225" i="15" s="1"/>
  <c r="L224" i="15" s="1"/>
  <c r="K226" i="15"/>
  <c r="K225" i="15" s="1"/>
  <c r="K224" i="15" s="1"/>
  <c r="J226" i="15"/>
  <c r="J225" i="15" s="1"/>
  <c r="J224" i="15" s="1"/>
  <c r="I226" i="15"/>
  <c r="I225" i="15" s="1"/>
  <c r="I224" i="15" s="1"/>
  <c r="P217" i="15"/>
  <c r="O217" i="15"/>
  <c r="N217" i="15"/>
  <c r="M217" i="15"/>
  <c r="L217" i="15"/>
  <c r="L216" i="15" s="1"/>
  <c r="K217" i="15"/>
  <c r="J217" i="15"/>
  <c r="I217" i="15"/>
  <c r="I216" i="15" s="1"/>
  <c r="K216" i="15"/>
  <c r="J216" i="15"/>
  <c r="L214" i="15"/>
  <c r="K214" i="15"/>
  <c r="K213" i="15" s="1"/>
  <c r="K212" i="15" s="1"/>
  <c r="J214" i="15"/>
  <c r="I214" i="15"/>
  <c r="I213" i="15" s="1"/>
  <c r="L213" i="15"/>
  <c r="J213" i="15"/>
  <c r="J212" i="15" s="1"/>
  <c r="L207" i="15"/>
  <c r="L206" i="15" s="1"/>
  <c r="L205" i="15" s="1"/>
  <c r="K207" i="15"/>
  <c r="K206" i="15" s="1"/>
  <c r="K205" i="15" s="1"/>
  <c r="J207" i="15"/>
  <c r="J206" i="15" s="1"/>
  <c r="J205" i="15" s="1"/>
  <c r="I207" i="15"/>
  <c r="I206" i="15" s="1"/>
  <c r="I205" i="15" s="1"/>
  <c r="L203" i="15"/>
  <c r="K203" i="15"/>
  <c r="K202" i="15" s="1"/>
  <c r="J203" i="15"/>
  <c r="J202" i="15" s="1"/>
  <c r="I203" i="15"/>
  <c r="I202" i="15" s="1"/>
  <c r="L202" i="15"/>
  <c r="L198" i="15"/>
  <c r="K198" i="15"/>
  <c r="J198" i="15"/>
  <c r="J197" i="15" s="1"/>
  <c r="I198" i="15"/>
  <c r="I197" i="15" s="1"/>
  <c r="L197" i="15"/>
  <c r="K197" i="15"/>
  <c r="L192" i="15"/>
  <c r="K192" i="15"/>
  <c r="J192" i="15"/>
  <c r="I192" i="15"/>
  <c r="I191" i="15" s="1"/>
  <c r="L191" i="15"/>
  <c r="K191" i="15"/>
  <c r="J191" i="15"/>
  <c r="L187" i="15"/>
  <c r="L186" i="15" s="1"/>
  <c r="L182" i="15" s="1"/>
  <c r="K187" i="15"/>
  <c r="J187" i="15"/>
  <c r="I187" i="15"/>
  <c r="I186" i="15" s="1"/>
  <c r="K186" i="15"/>
  <c r="J186" i="15"/>
  <c r="L184" i="15"/>
  <c r="K184" i="15"/>
  <c r="J184" i="15"/>
  <c r="I184" i="15"/>
  <c r="I183" i="15" s="1"/>
  <c r="L183" i="15"/>
  <c r="K183" i="15"/>
  <c r="K182" i="15" s="1"/>
  <c r="K181" i="15" s="1"/>
  <c r="J183" i="15"/>
  <c r="L176" i="15"/>
  <c r="K176" i="15"/>
  <c r="J176" i="15"/>
  <c r="I176" i="15"/>
  <c r="I175" i="15" s="1"/>
  <c r="L175" i="15"/>
  <c r="K175" i="15"/>
  <c r="J175" i="15"/>
  <c r="L171" i="15"/>
  <c r="K171" i="15"/>
  <c r="J171" i="15"/>
  <c r="I171" i="15"/>
  <c r="I170" i="15" s="1"/>
  <c r="I169" i="15" s="1"/>
  <c r="L170" i="15"/>
  <c r="L169" i="15" s="1"/>
  <c r="K170" i="15"/>
  <c r="K169" i="15" s="1"/>
  <c r="J170" i="15"/>
  <c r="L167" i="15"/>
  <c r="K167" i="15"/>
  <c r="J167" i="15"/>
  <c r="J166" i="15" s="1"/>
  <c r="J165" i="15" s="1"/>
  <c r="I167" i="15"/>
  <c r="I166" i="15" s="1"/>
  <c r="I165" i="15" s="1"/>
  <c r="L166" i="15"/>
  <c r="L165" i="15" s="1"/>
  <c r="K166" i="15"/>
  <c r="K165" i="15" s="1"/>
  <c r="L162" i="15"/>
  <c r="K162" i="15"/>
  <c r="J162" i="15"/>
  <c r="J161" i="15" s="1"/>
  <c r="I162" i="15"/>
  <c r="I161" i="15" s="1"/>
  <c r="L161" i="15"/>
  <c r="K161" i="15"/>
  <c r="L157" i="15"/>
  <c r="L156" i="15" s="1"/>
  <c r="L155" i="15" s="1"/>
  <c r="L154" i="15" s="1"/>
  <c r="K157" i="15"/>
  <c r="K156" i="15" s="1"/>
  <c r="K155" i="15" s="1"/>
  <c r="K154" i="15" s="1"/>
  <c r="J157" i="15"/>
  <c r="J156" i="15" s="1"/>
  <c r="I157" i="15"/>
  <c r="I156" i="15" s="1"/>
  <c r="L151" i="15"/>
  <c r="L150" i="15" s="1"/>
  <c r="L149" i="15" s="1"/>
  <c r="K151" i="15"/>
  <c r="K150" i="15" s="1"/>
  <c r="K149" i="15" s="1"/>
  <c r="J151" i="15"/>
  <c r="J150" i="15" s="1"/>
  <c r="J149" i="15" s="1"/>
  <c r="I151" i="15"/>
  <c r="I150" i="15" s="1"/>
  <c r="I149" i="15" s="1"/>
  <c r="L147" i="15"/>
  <c r="K147" i="15"/>
  <c r="J147" i="15"/>
  <c r="I147" i="15"/>
  <c r="L146" i="15"/>
  <c r="K146" i="15"/>
  <c r="J146" i="15"/>
  <c r="I146" i="15"/>
  <c r="L143" i="15"/>
  <c r="L142" i="15" s="1"/>
  <c r="L141" i="15" s="1"/>
  <c r="K143" i="15"/>
  <c r="K142" i="15" s="1"/>
  <c r="K141" i="15" s="1"/>
  <c r="J143" i="15"/>
  <c r="J142" i="15" s="1"/>
  <c r="J141" i="15" s="1"/>
  <c r="I143" i="15"/>
  <c r="I142" i="15" s="1"/>
  <c r="I141" i="15" s="1"/>
  <c r="L138" i="15"/>
  <c r="K138" i="15"/>
  <c r="J138" i="15"/>
  <c r="J137" i="15" s="1"/>
  <c r="J136" i="15" s="1"/>
  <c r="I138" i="15"/>
  <c r="I137" i="15" s="1"/>
  <c r="I136" i="15" s="1"/>
  <c r="L137" i="15"/>
  <c r="L136" i="15" s="1"/>
  <c r="K137" i="15"/>
  <c r="K136" i="15" s="1"/>
  <c r="L133" i="15"/>
  <c r="K133" i="15"/>
  <c r="J133" i="15"/>
  <c r="I133" i="15"/>
  <c r="I132" i="15" s="1"/>
  <c r="I131" i="15" s="1"/>
  <c r="L132" i="15"/>
  <c r="L131" i="15" s="1"/>
  <c r="K132" i="15"/>
  <c r="K131" i="15" s="1"/>
  <c r="J132" i="15"/>
  <c r="J131" i="15" s="1"/>
  <c r="L129" i="15"/>
  <c r="L128" i="15" s="1"/>
  <c r="L127" i="15" s="1"/>
  <c r="K129" i="15"/>
  <c r="K128" i="15" s="1"/>
  <c r="K127" i="15" s="1"/>
  <c r="J129" i="15"/>
  <c r="J128" i="15" s="1"/>
  <c r="J127" i="15" s="1"/>
  <c r="I129" i="15"/>
  <c r="I128" i="15"/>
  <c r="I127" i="15" s="1"/>
  <c r="L125" i="15"/>
  <c r="K125" i="15"/>
  <c r="J125" i="15"/>
  <c r="I125" i="15"/>
  <c r="I124" i="15" s="1"/>
  <c r="I123" i="15" s="1"/>
  <c r="L124" i="15"/>
  <c r="K124" i="15"/>
  <c r="J124" i="15"/>
  <c r="L123" i="15"/>
  <c r="K123" i="15"/>
  <c r="J123" i="15"/>
  <c r="L121" i="15"/>
  <c r="K121" i="15"/>
  <c r="J121" i="15"/>
  <c r="I121" i="15"/>
  <c r="L120" i="15"/>
  <c r="L119" i="15" s="1"/>
  <c r="K120" i="15"/>
  <c r="K119" i="15" s="1"/>
  <c r="J120" i="15"/>
  <c r="J119" i="15" s="1"/>
  <c r="I120" i="15"/>
  <c r="I119" i="15" s="1"/>
  <c r="L117" i="15"/>
  <c r="L116" i="15" s="1"/>
  <c r="L115" i="15" s="1"/>
  <c r="K117" i="15"/>
  <c r="K116" i="15" s="1"/>
  <c r="K115" i="15" s="1"/>
  <c r="J117" i="15"/>
  <c r="J116" i="15" s="1"/>
  <c r="J115" i="15" s="1"/>
  <c r="I117" i="15"/>
  <c r="I116" i="15" s="1"/>
  <c r="I115" i="15" s="1"/>
  <c r="L112" i="15"/>
  <c r="K112" i="15"/>
  <c r="J112" i="15"/>
  <c r="I112" i="15"/>
  <c r="L111" i="15"/>
  <c r="L110" i="15" s="1"/>
  <c r="K111" i="15"/>
  <c r="K110" i="15" s="1"/>
  <c r="J111" i="15"/>
  <c r="J110" i="15" s="1"/>
  <c r="I111" i="15"/>
  <c r="I110" i="15" s="1"/>
  <c r="L106" i="15"/>
  <c r="K106" i="15"/>
  <c r="J106" i="15"/>
  <c r="I106" i="15"/>
  <c r="L105" i="15"/>
  <c r="K105" i="15"/>
  <c r="J105" i="15"/>
  <c r="I105" i="15"/>
  <c r="L102" i="15"/>
  <c r="K102" i="15"/>
  <c r="K101" i="15" s="1"/>
  <c r="K100" i="15" s="1"/>
  <c r="J102" i="15"/>
  <c r="I102" i="15"/>
  <c r="L101" i="15"/>
  <c r="L100" i="15" s="1"/>
  <c r="J101" i="15"/>
  <c r="J100" i="15" s="1"/>
  <c r="I101" i="15"/>
  <c r="I100" i="15" s="1"/>
  <c r="L97" i="15"/>
  <c r="L96" i="15" s="1"/>
  <c r="L95" i="15" s="1"/>
  <c r="K97" i="15"/>
  <c r="K96" i="15" s="1"/>
  <c r="K95" i="15" s="1"/>
  <c r="J97" i="15"/>
  <c r="J96" i="15" s="1"/>
  <c r="J95" i="15" s="1"/>
  <c r="I97" i="15"/>
  <c r="I96" i="15" s="1"/>
  <c r="I95" i="15" s="1"/>
  <c r="L92" i="15"/>
  <c r="K92" i="15"/>
  <c r="K91" i="15" s="1"/>
  <c r="K90" i="15" s="1"/>
  <c r="J92" i="15"/>
  <c r="I92" i="15"/>
  <c r="L91" i="15"/>
  <c r="J91" i="15"/>
  <c r="J90" i="15" s="1"/>
  <c r="I91" i="15"/>
  <c r="I90" i="15" s="1"/>
  <c r="L90" i="15"/>
  <c r="L85" i="15"/>
  <c r="L84" i="15" s="1"/>
  <c r="L83" i="15" s="1"/>
  <c r="L82" i="15" s="1"/>
  <c r="K85" i="15"/>
  <c r="K84" i="15" s="1"/>
  <c r="K83" i="15" s="1"/>
  <c r="K82" i="15" s="1"/>
  <c r="J85" i="15"/>
  <c r="J84" i="15" s="1"/>
  <c r="J83" i="15" s="1"/>
  <c r="J82" i="15" s="1"/>
  <c r="I85" i="15"/>
  <c r="I84" i="15"/>
  <c r="I83" i="15" s="1"/>
  <c r="I82" i="15" s="1"/>
  <c r="L80" i="15"/>
  <c r="L79" i="15" s="1"/>
  <c r="L78" i="15" s="1"/>
  <c r="K80" i="15"/>
  <c r="K79" i="15" s="1"/>
  <c r="K78" i="15" s="1"/>
  <c r="J80" i="15"/>
  <c r="I80" i="15"/>
  <c r="I79" i="15" s="1"/>
  <c r="I78" i="15" s="1"/>
  <c r="J79" i="15"/>
  <c r="J78" i="15" s="1"/>
  <c r="L74" i="15"/>
  <c r="K74" i="15"/>
  <c r="J74" i="15"/>
  <c r="J73" i="15" s="1"/>
  <c r="I74" i="15"/>
  <c r="I73" i="15" s="1"/>
  <c r="L73" i="15"/>
  <c r="K73" i="15"/>
  <c r="L69" i="15"/>
  <c r="K69" i="15"/>
  <c r="J69" i="15"/>
  <c r="J68" i="15" s="1"/>
  <c r="I69" i="15"/>
  <c r="I68" i="15" s="1"/>
  <c r="L68" i="15"/>
  <c r="K68" i="15"/>
  <c r="L64" i="15"/>
  <c r="L63" i="15" s="1"/>
  <c r="K64" i="15"/>
  <c r="J64" i="15"/>
  <c r="J63" i="15" s="1"/>
  <c r="I64" i="15"/>
  <c r="I63" i="15" s="1"/>
  <c r="K63" i="15"/>
  <c r="K62" i="15" s="1"/>
  <c r="K61" i="15" s="1"/>
  <c r="L45" i="15"/>
  <c r="L44" i="15" s="1"/>
  <c r="L43" i="15" s="1"/>
  <c r="L42" i="15" s="1"/>
  <c r="K45" i="15"/>
  <c r="K44" i="15" s="1"/>
  <c r="K43" i="15" s="1"/>
  <c r="K42" i="15" s="1"/>
  <c r="J45" i="15"/>
  <c r="J44" i="15" s="1"/>
  <c r="J43" i="15" s="1"/>
  <c r="J42" i="15" s="1"/>
  <c r="I45" i="15"/>
  <c r="I44" i="15" s="1"/>
  <c r="I43" i="15" s="1"/>
  <c r="I42" i="15" s="1"/>
  <c r="L40" i="15"/>
  <c r="L39" i="15" s="1"/>
  <c r="L38" i="15" s="1"/>
  <c r="K40" i="15"/>
  <c r="K39" i="15" s="1"/>
  <c r="K38" i="15" s="1"/>
  <c r="J40" i="15"/>
  <c r="J39" i="15" s="1"/>
  <c r="J38" i="15" s="1"/>
  <c r="I40" i="15"/>
  <c r="I39" i="15" s="1"/>
  <c r="I38" i="15" s="1"/>
  <c r="L36" i="15"/>
  <c r="K36" i="15"/>
  <c r="J36" i="15"/>
  <c r="I36" i="15"/>
  <c r="L34" i="15"/>
  <c r="L33" i="15" s="1"/>
  <c r="L32" i="15" s="1"/>
  <c r="L31" i="15" s="1"/>
  <c r="K34" i="15"/>
  <c r="K33" i="15" s="1"/>
  <c r="K32" i="15" s="1"/>
  <c r="K31" i="15" s="1"/>
  <c r="J34" i="15"/>
  <c r="J33" i="15" s="1"/>
  <c r="J32" i="15" s="1"/>
  <c r="J31" i="15" s="1"/>
  <c r="I34" i="15"/>
  <c r="I33" i="15" s="1"/>
  <c r="I32" i="15" s="1"/>
  <c r="I31" i="15" s="1"/>
  <c r="M20" i="31"/>
  <c r="Q20" i="31"/>
  <c r="M21" i="31"/>
  <c r="H32" i="30"/>
  <c r="J24" i="30"/>
  <c r="Q24" i="30"/>
  <c r="M24" i="30"/>
  <c r="M25" i="30"/>
  <c r="H24" i="30"/>
  <c r="I235" i="15" l="1"/>
  <c r="K267" i="15"/>
  <c r="J169" i="15"/>
  <c r="J182" i="15"/>
  <c r="E21" i="36"/>
  <c r="E19" i="36"/>
  <c r="E26" i="36"/>
  <c r="E16" i="36"/>
  <c r="J300" i="15"/>
  <c r="K89" i="15"/>
  <c r="J267" i="15"/>
  <c r="L181" i="15"/>
  <c r="L212" i="15"/>
  <c r="J332" i="15"/>
  <c r="E20" i="36"/>
  <c r="L62" i="15"/>
  <c r="L61" i="15" s="1"/>
  <c r="I109" i="15"/>
  <c r="K164" i="15"/>
  <c r="L235" i="15"/>
  <c r="K300" i="15"/>
  <c r="K332" i="15"/>
  <c r="E15" i="36"/>
  <c r="I164" i="15"/>
  <c r="B30" i="36"/>
  <c r="L164" i="15"/>
  <c r="D30" i="36"/>
  <c r="C30" i="36"/>
  <c r="E18" i="36"/>
  <c r="J235" i="15"/>
  <c r="J234" i="15" s="1"/>
  <c r="L89" i="15"/>
  <c r="L109" i="15"/>
  <c r="K135" i="15"/>
  <c r="I89" i="15"/>
  <c r="L135" i="15"/>
  <c r="I182" i="15"/>
  <c r="K299" i="15"/>
  <c r="I135" i="15"/>
  <c r="J155" i="15"/>
  <c r="J154" i="15" s="1"/>
  <c r="I300" i="15"/>
  <c r="L332" i="15"/>
  <c r="L299" i="15" s="1"/>
  <c r="K109" i="15"/>
  <c r="I155" i="15"/>
  <c r="I154" i="15" s="1"/>
  <c r="I212" i="15"/>
  <c r="I332" i="15"/>
  <c r="I62" i="15"/>
  <c r="I61" i="15" s="1"/>
  <c r="I30" i="15" s="1"/>
  <c r="J62" i="15"/>
  <c r="J61" i="15" s="1"/>
  <c r="J181" i="15"/>
  <c r="L267" i="15"/>
  <c r="L234" i="15" s="1"/>
  <c r="J89" i="15"/>
  <c r="J109" i="15"/>
  <c r="J135" i="15"/>
  <c r="J164" i="15"/>
  <c r="K235" i="15"/>
  <c r="K234" i="15" s="1"/>
  <c r="K180" i="15" s="1"/>
  <c r="I267" i="15"/>
  <c r="I234" i="15" s="1"/>
  <c r="J299" i="15"/>
  <c r="I299" i="15" l="1"/>
  <c r="E30" i="36"/>
  <c r="J30" i="15"/>
  <c r="L180" i="15"/>
  <c r="L364" i="15" s="1"/>
  <c r="L30" i="15"/>
  <c r="K30" i="15"/>
  <c r="K364" i="15" s="1"/>
  <c r="J180" i="15"/>
  <c r="I181" i="15"/>
  <c r="I180" i="15" s="1"/>
  <c r="I364" i="15" s="1"/>
  <c r="J364" i="15" l="1"/>
  <c r="M33" i="30"/>
  <c r="M32" i="30"/>
  <c r="N32" i="30"/>
  <c r="Q32" i="30"/>
  <c r="K82" i="26" l="1"/>
  <c r="K81" i="26" s="1"/>
  <c r="J82" i="26"/>
  <c r="I82" i="26"/>
  <c r="I81" i="26" s="1"/>
  <c r="J81" i="26"/>
  <c r="K75" i="26"/>
  <c r="K74" i="26" s="1"/>
  <c r="J75" i="26"/>
  <c r="J74" i="26" s="1"/>
  <c r="I75" i="26"/>
  <c r="I74" i="26" s="1"/>
  <c r="K69" i="26"/>
  <c r="J69" i="26"/>
  <c r="I69" i="26"/>
  <c r="K66" i="26"/>
  <c r="J66" i="26"/>
  <c r="I66" i="26"/>
  <c r="I65" i="26" s="1"/>
  <c r="K59" i="26"/>
  <c r="J59" i="26"/>
  <c r="I59" i="26"/>
  <c r="K54" i="26"/>
  <c r="J54" i="26"/>
  <c r="I54" i="26"/>
  <c r="K51" i="26"/>
  <c r="J51" i="26"/>
  <c r="I51" i="26"/>
  <c r="K48" i="26"/>
  <c r="K47" i="26" s="1"/>
  <c r="J48" i="26"/>
  <c r="J47" i="26" s="1"/>
  <c r="I48" i="26"/>
  <c r="I47" i="26"/>
  <c r="K43" i="26"/>
  <c r="K42" i="26" s="1"/>
  <c r="J43" i="26"/>
  <c r="J42" i="26" s="1"/>
  <c r="I43" i="26"/>
  <c r="I42" i="26"/>
  <c r="K39" i="26"/>
  <c r="J39" i="26"/>
  <c r="I39" i="26"/>
  <c r="K37" i="26"/>
  <c r="J37" i="26"/>
  <c r="I37" i="26"/>
  <c r="K32" i="26"/>
  <c r="K31" i="26" s="1"/>
  <c r="J32" i="26"/>
  <c r="J31" i="26" s="1"/>
  <c r="I32" i="26"/>
  <c r="I31" i="26"/>
  <c r="L361" i="1"/>
  <c r="L360" i="1" s="1"/>
  <c r="K361" i="1"/>
  <c r="K360" i="1" s="1"/>
  <c r="J361" i="1"/>
  <c r="J360" i="1" s="1"/>
  <c r="I361" i="1"/>
  <c r="I360" i="1" s="1"/>
  <c r="L358" i="1"/>
  <c r="L357" i="1" s="1"/>
  <c r="K358" i="1"/>
  <c r="K357" i="1" s="1"/>
  <c r="J358" i="1"/>
  <c r="J357" i="1" s="1"/>
  <c r="I358" i="1"/>
  <c r="I357" i="1" s="1"/>
  <c r="L355" i="1"/>
  <c r="L354" i="1" s="1"/>
  <c r="K355" i="1"/>
  <c r="K354" i="1" s="1"/>
  <c r="J355" i="1"/>
  <c r="J354" i="1" s="1"/>
  <c r="I355" i="1"/>
  <c r="I354" i="1" s="1"/>
  <c r="L351" i="1"/>
  <c r="L350" i="1" s="1"/>
  <c r="K351" i="1"/>
  <c r="K350" i="1" s="1"/>
  <c r="J351" i="1"/>
  <c r="J350" i="1" s="1"/>
  <c r="I351" i="1"/>
  <c r="I350" i="1"/>
  <c r="L347" i="1"/>
  <c r="L346" i="1" s="1"/>
  <c r="K347" i="1"/>
  <c r="K346" i="1" s="1"/>
  <c r="J347" i="1"/>
  <c r="J346" i="1" s="1"/>
  <c r="I347" i="1"/>
  <c r="I346" i="1" s="1"/>
  <c r="L343" i="1"/>
  <c r="L342" i="1" s="1"/>
  <c r="K343" i="1"/>
  <c r="K342" i="1" s="1"/>
  <c r="J343" i="1"/>
  <c r="J342" i="1" s="1"/>
  <c r="I343" i="1"/>
  <c r="I342" i="1" s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J333" i="1" s="1"/>
  <c r="I334" i="1"/>
  <c r="I333" i="1" s="1"/>
  <c r="L333" i="1"/>
  <c r="K333" i="1"/>
  <c r="K332" i="1" s="1"/>
  <c r="L329" i="1"/>
  <c r="L328" i="1" s="1"/>
  <c r="K329" i="1"/>
  <c r="K328" i="1" s="1"/>
  <c r="J329" i="1"/>
  <c r="I329" i="1"/>
  <c r="I328" i="1" s="1"/>
  <c r="J328" i="1"/>
  <c r="L326" i="1"/>
  <c r="L325" i="1" s="1"/>
  <c r="K326" i="1"/>
  <c r="K325" i="1" s="1"/>
  <c r="J326" i="1"/>
  <c r="J325" i="1" s="1"/>
  <c r="I326" i="1"/>
  <c r="I325" i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I319" i="1"/>
  <c r="I318" i="1" s="1"/>
  <c r="J318" i="1"/>
  <c r="L315" i="1"/>
  <c r="L314" i="1" s="1"/>
  <c r="K315" i="1"/>
  <c r="K314" i="1" s="1"/>
  <c r="J315" i="1"/>
  <c r="J314" i="1" s="1"/>
  <c r="I315" i="1"/>
  <c r="I314" i="1" s="1"/>
  <c r="L311" i="1"/>
  <c r="L310" i="1" s="1"/>
  <c r="K311" i="1"/>
  <c r="K310" i="1" s="1"/>
  <c r="J311" i="1"/>
  <c r="J310" i="1" s="1"/>
  <c r="I311" i="1"/>
  <c r="I310" i="1" s="1"/>
  <c r="L307" i="1"/>
  <c r="K307" i="1"/>
  <c r="J307" i="1"/>
  <c r="I307" i="1"/>
  <c r="L304" i="1"/>
  <c r="K304" i="1"/>
  <c r="J304" i="1"/>
  <c r="I304" i="1"/>
  <c r="L302" i="1"/>
  <c r="L301" i="1" s="1"/>
  <c r="L300" i="1" s="1"/>
  <c r="K302" i="1"/>
  <c r="K301" i="1" s="1"/>
  <c r="J302" i="1"/>
  <c r="I302" i="1"/>
  <c r="I301" i="1" s="1"/>
  <c r="J301" i="1"/>
  <c r="L296" i="1"/>
  <c r="L295" i="1" s="1"/>
  <c r="K296" i="1"/>
  <c r="K295" i="1" s="1"/>
  <c r="J296" i="1"/>
  <c r="J295" i="1" s="1"/>
  <c r="I296" i="1"/>
  <c r="I295" i="1" s="1"/>
  <c r="L293" i="1"/>
  <c r="L292" i="1" s="1"/>
  <c r="K293" i="1"/>
  <c r="K292" i="1" s="1"/>
  <c r="J293" i="1"/>
  <c r="J292" i="1" s="1"/>
  <c r="I293" i="1"/>
  <c r="I292" i="1" s="1"/>
  <c r="L290" i="1"/>
  <c r="L289" i="1" s="1"/>
  <c r="K290" i="1"/>
  <c r="K289" i="1" s="1"/>
  <c r="J290" i="1"/>
  <c r="J289" i="1" s="1"/>
  <c r="I290" i="1"/>
  <c r="I289" i="1" s="1"/>
  <c r="L286" i="1"/>
  <c r="L285" i="1" s="1"/>
  <c r="K286" i="1"/>
  <c r="K285" i="1" s="1"/>
  <c r="J286" i="1"/>
  <c r="J285" i="1" s="1"/>
  <c r="I286" i="1"/>
  <c r="I285" i="1" s="1"/>
  <c r="L282" i="1"/>
  <c r="L281" i="1" s="1"/>
  <c r="K282" i="1"/>
  <c r="K281" i="1" s="1"/>
  <c r="J282" i="1"/>
  <c r="J281" i="1" s="1"/>
  <c r="I282" i="1"/>
  <c r="I281" i="1" s="1"/>
  <c r="L278" i="1"/>
  <c r="L277" i="1" s="1"/>
  <c r="K278" i="1"/>
  <c r="K277" i="1" s="1"/>
  <c r="J278" i="1"/>
  <c r="J277" i="1" s="1"/>
  <c r="I278" i="1"/>
  <c r="I277" i="1" s="1"/>
  <c r="L274" i="1"/>
  <c r="K274" i="1"/>
  <c r="J274" i="1"/>
  <c r="I274" i="1"/>
  <c r="L271" i="1"/>
  <c r="K271" i="1"/>
  <c r="J271" i="1"/>
  <c r="I271" i="1"/>
  <c r="L269" i="1"/>
  <c r="L268" i="1" s="1"/>
  <c r="K269" i="1"/>
  <c r="K268" i="1" s="1"/>
  <c r="K267" i="1" s="1"/>
  <c r="J269" i="1"/>
  <c r="J268" i="1" s="1"/>
  <c r="I269" i="1"/>
  <c r="I268" i="1"/>
  <c r="L264" i="1"/>
  <c r="K264" i="1"/>
  <c r="J264" i="1"/>
  <c r="J263" i="1" s="1"/>
  <c r="I264" i="1"/>
  <c r="I263" i="1" s="1"/>
  <c r="L263" i="1"/>
  <c r="K263" i="1"/>
  <c r="L261" i="1"/>
  <c r="K261" i="1"/>
  <c r="J261" i="1"/>
  <c r="J260" i="1" s="1"/>
  <c r="I261" i="1"/>
  <c r="I260" i="1" s="1"/>
  <c r="L260" i="1"/>
  <c r="K260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I242" i="1"/>
  <c r="L239" i="1"/>
  <c r="K239" i="1"/>
  <c r="J239" i="1"/>
  <c r="I239" i="1"/>
  <c r="L237" i="1"/>
  <c r="K237" i="1"/>
  <c r="J237" i="1"/>
  <c r="J236" i="1" s="1"/>
  <c r="I237" i="1"/>
  <c r="I236" i="1" s="1"/>
  <c r="L236" i="1"/>
  <c r="L235" i="1" s="1"/>
  <c r="K236" i="1"/>
  <c r="L230" i="1"/>
  <c r="K230" i="1"/>
  <c r="J230" i="1"/>
  <c r="J229" i="1" s="1"/>
  <c r="J228" i="1" s="1"/>
  <c r="I230" i="1"/>
  <c r="I229" i="1" s="1"/>
  <c r="I228" i="1" s="1"/>
  <c r="L229" i="1"/>
  <c r="L228" i="1" s="1"/>
  <c r="K229" i="1"/>
  <c r="K228" i="1" s="1"/>
  <c r="L226" i="1"/>
  <c r="L225" i="1" s="1"/>
  <c r="L224" i="1" s="1"/>
  <c r="K226" i="1"/>
  <c r="K225" i="1" s="1"/>
  <c r="K224" i="1" s="1"/>
  <c r="J226" i="1"/>
  <c r="I226" i="1"/>
  <c r="I225" i="1" s="1"/>
  <c r="I224" i="1" s="1"/>
  <c r="J225" i="1"/>
  <c r="J224" i="1" s="1"/>
  <c r="P217" i="1"/>
  <c r="O217" i="1"/>
  <c r="N217" i="1"/>
  <c r="M217" i="1"/>
  <c r="L217" i="1"/>
  <c r="L216" i="1" s="1"/>
  <c r="K217" i="1"/>
  <c r="K216" i="1" s="1"/>
  <c r="J217" i="1"/>
  <c r="I217" i="1"/>
  <c r="I216" i="1" s="1"/>
  <c r="J216" i="1"/>
  <c r="L214" i="1"/>
  <c r="L213" i="1" s="1"/>
  <c r="L212" i="1" s="1"/>
  <c r="K214" i="1"/>
  <c r="K213" i="1" s="1"/>
  <c r="J214" i="1"/>
  <c r="I214" i="1"/>
  <c r="I213" i="1" s="1"/>
  <c r="J213" i="1"/>
  <c r="J212" i="1" s="1"/>
  <c r="L207" i="1"/>
  <c r="K207" i="1"/>
  <c r="J207" i="1"/>
  <c r="J206" i="1" s="1"/>
  <c r="J205" i="1" s="1"/>
  <c r="I207" i="1"/>
  <c r="I206" i="1" s="1"/>
  <c r="I205" i="1" s="1"/>
  <c r="L206" i="1"/>
  <c r="L205" i="1" s="1"/>
  <c r="K206" i="1"/>
  <c r="K205" i="1" s="1"/>
  <c r="L203" i="1"/>
  <c r="L202" i="1" s="1"/>
  <c r="K203" i="1"/>
  <c r="K202" i="1" s="1"/>
  <c r="J203" i="1"/>
  <c r="J202" i="1" s="1"/>
  <c r="I203" i="1"/>
  <c r="I202" i="1" s="1"/>
  <c r="L198" i="1"/>
  <c r="L197" i="1" s="1"/>
  <c r="K198" i="1"/>
  <c r="K197" i="1" s="1"/>
  <c r="J198" i="1"/>
  <c r="J197" i="1" s="1"/>
  <c r="I198" i="1"/>
  <c r="I197" i="1"/>
  <c r="L192" i="1"/>
  <c r="L191" i="1" s="1"/>
  <c r="K192" i="1"/>
  <c r="K191" i="1" s="1"/>
  <c r="J192" i="1"/>
  <c r="I192" i="1"/>
  <c r="I191" i="1" s="1"/>
  <c r="J191" i="1"/>
  <c r="L187" i="1"/>
  <c r="L186" i="1" s="1"/>
  <c r="K187" i="1"/>
  <c r="K186" i="1" s="1"/>
  <c r="J187" i="1"/>
  <c r="J186" i="1" s="1"/>
  <c r="I187" i="1"/>
  <c r="I186" i="1" s="1"/>
  <c r="L184" i="1"/>
  <c r="L183" i="1" s="1"/>
  <c r="K184" i="1"/>
  <c r="K183" i="1" s="1"/>
  <c r="J184" i="1"/>
  <c r="J183" i="1" s="1"/>
  <c r="I184" i="1"/>
  <c r="I183" i="1" s="1"/>
  <c r="L176" i="1"/>
  <c r="K176" i="1"/>
  <c r="J176" i="1"/>
  <c r="J175" i="1" s="1"/>
  <c r="I176" i="1"/>
  <c r="I175" i="1" s="1"/>
  <c r="L175" i="1"/>
  <c r="K175" i="1"/>
  <c r="L171" i="1"/>
  <c r="K171" i="1"/>
  <c r="J171" i="1"/>
  <c r="J170" i="1" s="1"/>
  <c r="I171" i="1"/>
  <c r="I170" i="1" s="1"/>
  <c r="L170" i="1"/>
  <c r="L169" i="1" s="1"/>
  <c r="K170" i="1"/>
  <c r="L167" i="1"/>
  <c r="L166" i="1" s="1"/>
  <c r="L165" i="1" s="1"/>
  <c r="K167" i="1"/>
  <c r="K166" i="1" s="1"/>
  <c r="K165" i="1" s="1"/>
  <c r="J167" i="1"/>
  <c r="J166" i="1" s="1"/>
  <c r="J165" i="1" s="1"/>
  <c r="I167" i="1"/>
  <c r="I166" i="1" s="1"/>
  <c r="I165" i="1" s="1"/>
  <c r="L162" i="1"/>
  <c r="L161" i="1" s="1"/>
  <c r="K162" i="1"/>
  <c r="K161" i="1" s="1"/>
  <c r="J162" i="1"/>
  <c r="J161" i="1" s="1"/>
  <c r="I162" i="1"/>
  <c r="I161" i="1" s="1"/>
  <c r="L157" i="1"/>
  <c r="L156" i="1" s="1"/>
  <c r="K157" i="1"/>
  <c r="K156" i="1" s="1"/>
  <c r="K155" i="1" s="1"/>
  <c r="K154" i="1" s="1"/>
  <c r="J157" i="1"/>
  <c r="J156" i="1" s="1"/>
  <c r="I157" i="1"/>
  <c r="I156" i="1" s="1"/>
  <c r="I155" i="1" s="1"/>
  <c r="I154" i="1" s="1"/>
  <c r="L151" i="1"/>
  <c r="L150" i="1" s="1"/>
  <c r="L149" i="1" s="1"/>
  <c r="K151" i="1"/>
  <c r="K150" i="1" s="1"/>
  <c r="K149" i="1" s="1"/>
  <c r="J151" i="1"/>
  <c r="J150" i="1" s="1"/>
  <c r="J149" i="1" s="1"/>
  <c r="I151" i="1"/>
  <c r="I150" i="1" s="1"/>
  <c r="I149" i="1" s="1"/>
  <c r="L147" i="1"/>
  <c r="K147" i="1"/>
  <c r="J147" i="1"/>
  <c r="J146" i="1" s="1"/>
  <c r="I147" i="1"/>
  <c r="I146" i="1" s="1"/>
  <c r="L146" i="1"/>
  <c r="K146" i="1"/>
  <c r="L143" i="1"/>
  <c r="K143" i="1"/>
  <c r="J143" i="1"/>
  <c r="J142" i="1" s="1"/>
  <c r="J141" i="1" s="1"/>
  <c r="I143" i="1"/>
  <c r="I142" i="1" s="1"/>
  <c r="I141" i="1" s="1"/>
  <c r="L142" i="1"/>
  <c r="L141" i="1" s="1"/>
  <c r="K142" i="1"/>
  <c r="K141" i="1" s="1"/>
  <c r="L138" i="1"/>
  <c r="L137" i="1" s="1"/>
  <c r="L136" i="1" s="1"/>
  <c r="K138" i="1"/>
  <c r="K137" i="1" s="1"/>
  <c r="K136" i="1" s="1"/>
  <c r="K135" i="1" s="1"/>
  <c r="J138" i="1"/>
  <c r="I138" i="1"/>
  <c r="J137" i="1"/>
  <c r="J136" i="1" s="1"/>
  <c r="I137" i="1"/>
  <c r="I136" i="1" s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K129" i="1"/>
  <c r="J129" i="1"/>
  <c r="J128" i="1" s="1"/>
  <c r="J127" i="1" s="1"/>
  <c r="I129" i="1"/>
  <c r="I128" i="1" s="1"/>
  <c r="I127" i="1" s="1"/>
  <c r="L128" i="1"/>
  <c r="L127" i="1" s="1"/>
  <c r="K128" i="1"/>
  <c r="K127" i="1" s="1"/>
  <c r="L125" i="1"/>
  <c r="L124" i="1" s="1"/>
  <c r="L123" i="1" s="1"/>
  <c r="K125" i="1"/>
  <c r="K124" i="1" s="1"/>
  <c r="K123" i="1" s="1"/>
  <c r="J125" i="1"/>
  <c r="I125" i="1"/>
  <c r="I124" i="1" s="1"/>
  <c r="I123" i="1" s="1"/>
  <c r="J124" i="1"/>
  <c r="J123" i="1" s="1"/>
  <c r="L121" i="1"/>
  <c r="K121" i="1"/>
  <c r="J121" i="1"/>
  <c r="J120" i="1" s="1"/>
  <c r="J119" i="1" s="1"/>
  <c r="I121" i="1"/>
  <c r="I120" i="1" s="1"/>
  <c r="I119" i="1" s="1"/>
  <c r="L120" i="1"/>
  <c r="L119" i="1" s="1"/>
  <c r="K120" i="1"/>
  <c r="K119" i="1" s="1"/>
  <c r="L117" i="1"/>
  <c r="L116" i="1" s="1"/>
  <c r="L115" i="1" s="1"/>
  <c r="K117" i="1"/>
  <c r="K116" i="1" s="1"/>
  <c r="K115" i="1" s="1"/>
  <c r="J117" i="1"/>
  <c r="J116" i="1" s="1"/>
  <c r="J115" i="1" s="1"/>
  <c r="I117" i="1"/>
  <c r="I116" i="1" s="1"/>
  <c r="I115" i="1" s="1"/>
  <c r="L112" i="1"/>
  <c r="K112" i="1"/>
  <c r="J112" i="1"/>
  <c r="J111" i="1" s="1"/>
  <c r="J110" i="1" s="1"/>
  <c r="I112" i="1"/>
  <c r="I111" i="1" s="1"/>
  <c r="I110" i="1" s="1"/>
  <c r="L111" i="1"/>
  <c r="L110" i="1" s="1"/>
  <c r="K111" i="1"/>
  <c r="K110" i="1" s="1"/>
  <c r="K109" i="1" s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I102" i="1"/>
  <c r="I101" i="1" s="1"/>
  <c r="L101" i="1"/>
  <c r="L100" i="1" s="1"/>
  <c r="K101" i="1"/>
  <c r="K100" i="1" s="1"/>
  <c r="L97" i="1"/>
  <c r="L96" i="1" s="1"/>
  <c r="L95" i="1" s="1"/>
  <c r="K97" i="1"/>
  <c r="K96" i="1" s="1"/>
  <c r="K95" i="1" s="1"/>
  <c r="J97" i="1"/>
  <c r="I97" i="1"/>
  <c r="I96" i="1" s="1"/>
  <c r="I95" i="1" s="1"/>
  <c r="J96" i="1"/>
  <c r="J95" i="1" s="1"/>
  <c r="L92" i="1"/>
  <c r="K92" i="1"/>
  <c r="J92" i="1"/>
  <c r="J91" i="1" s="1"/>
  <c r="J90" i="1" s="1"/>
  <c r="I92" i="1"/>
  <c r="I91" i="1" s="1"/>
  <c r="I90" i="1" s="1"/>
  <c r="L91" i="1"/>
  <c r="L90" i="1" s="1"/>
  <c r="K91" i="1"/>
  <c r="K90" i="1" s="1"/>
  <c r="L85" i="1"/>
  <c r="L84" i="1" s="1"/>
  <c r="L83" i="1" s="1"/>
  <c r="L82" i="1" s="1"/>
  <c r="K85" i="1"/>
  <c r="K84" i="1" s="1"/>
  <c r="K83" i="1" s="1"/>
  <c r="K82" i="1" s="1"/>
  <c r="J85" i="1"/>
  <c r="J84" i="1" s="1"/>
  <c r="J83" i="1" s="1"/>
  <c r="J82" i="1" s="1"/>
  <c r="I85" i="1"/>
  <c r="I84" i="1" s="1"/>
  <c r="I83" i="1" s="1"/>
  <c r="I82" i="1" s="1"/>
  <c r="L80" i="1"/>
  <c r="L79" i="1" s="1"/>
  <c r="L78" i="1" s="1"/>
  <c r="K80" i="1"/>
  <c r="K79" i="1" s="1"/>
  <c r="K78" i="1" s="1"/>
  <c r="J80" i="1"/>
  <c r="J79" i="1" s="1"/>
  <c r="J78" i="1" s="1"/>
  <c r="I80" i="1"/>
  <c r="I79" i="1" s="1"/>
  <c r="I78" i="1" s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L62" i="1" s="1"/>
  <c r="L61" i="1" s="1"/>
  <c r="K63" i="1"/>
  <c r="K62" i="1" s="1"/>
  <c r="K61" i="1" s="1"/>
  <c r="J63" i="1"/>
  <c r="J62" i="1" s="1"/>
  <c r="J61" i="1" s="1"/>
  <c r="I63" i="1"/>
  <c r="I62" i="1" s="1"/>
  <c r="I61" i="1" s="1"/>
  <c r="L45" i="1"/>
  <c r="K45" i="1"/>
  <c r="J45" i="1"/>
  <c r="I45" i="1"/>
  <c r="L44" i="1"/>
  <c r="L43" i="1" s="1"/>
  <c r="L42" i="1" s="1"/>
  <c r="K44" i="1"/>
  <c r="K43" i="1" s="1"/>
  <c r="K42" i="1" s="1"/>
  <c r="J44" i="1"/>
  <c r="J43" i="1" s="1"/>
  <c r="J42" i="1" s="1"/>
  <c r="I44" i="1"/>
  <c r="I43" i="1" s="1"/>
  <c r="I42" i="1" s="1"/>
  <c r="L40" i="1"/>
  <c r="K40" i="1"/>
  <c r="J40" i="1"/>
  <c r="I40" i="1"/>
  <c r="L39" i="1"/>
  <c r="L38" i="1" s="1"/>
  <c r="K39" i="1"/>
  <c r="K38" i="1" s="1"/>
  <c r="J39" i="1"/>
  <c r="J38" i="1" s="1"/>
  <c r="I39" i="1"/>
  <c r="I38" i="1" s="1"/>
  <c r="L36" i="1"/>
  <c r="K36" i="1"/>
  <c r="J36" i="1"/>
  <c r="I36" i="1"/>
  <c r="L34" i="1"/>
  <c r="K34" i="1"/>
  <c r="J34" i="1"/>
  <c r="I34" i="1"/>
  <c r="L33" i="1"/>
  <c r="L32" i="1" s="1"/>
  <c r="K33" i="1"/>
  <c r="K32" i="1" s="1"/>
  <c r="K31" i="1" s="1"/>
  <c r="J33" i="1"/>
  <c r="J32" i="1" s="1"/>
  <c r="J31" i="1" s="1"/>
  <c r="I33" i="1"/>
  <c r="I32" i="1" s="1"/>
  <c r="L361" i="2"/>
  <c r="L360" i="2" s="1"/>
  <c r="K361" i="2"/>
  <c r="J361" i="2"/>
  <c r="I361" i="2"/>
  <c r="I360" i="2" s="1"/>
  <c r="K360" i="2"/>
  <c r="J360" i="2"/>
  <c r="L358" i="2"/>
  <c r="L357" i="2" s="1"/>
  <c r="K358" i="2"/>
  <c r="K357" i="2" s="1"/>
  <c r="J358" i="2"/>
  <c r="J357" i="2" s="1"/>
  <c r="I358" i="2"/>
  <c r="I357" i="2" s="1"/>
  <c r="L355" i="2"/>
  <c r="L354" i="2" s="1"/>
  <c r="K355" i="2"/>
  <c r="K354" i="2" s="1"/>
  <c r="J355" i="2"/>
  <c r="J354" i="2" s="1"/>
  <c r="I355" i="2"/>
  <c r="I354" i="2" s="1"/>
  <c r="L351" i="2"/>
  <c r="L350" i="2" s="1"/>
  <c r="K351" i="2"/>
  <c r="K350" i="2" s="1"/>
  <c r="J351" i="2"/>
  <c r="I351" i="2"/>
  <c r="I350" i="2" s="1"/>
  <c r="J350" i="2"/>
  <c r="L347" i="2"/>
  <c r="L346" i="2" s="1"/>
  <c r="K347" i="2"/>
  <c r="J347" i="2"/>
  <c r="J346" i="2" s="1"/>
  <c r="I347" i="2"/>
  <c r="I346" i="2" s="1"/>
  <c r="K346" i="2"/>
  <c r="L343" i="2"/>
  <c r="L342" i="2" s="1"/>
  <c r="K343" i="2"/>
  <c r="K342" i="2" s="1"/>
  <c r="J343" i="2"/>
  <c r="J342" i="2" s="1"/>
  <c r="I343" i="2"/>
  <c r="I342" i="2" s="1"/>
  <c r="L339" i="2"/>
  <c r="K339" i="2"/>
  <c r="J339" i="2"/>
  <c r="I339" i="2"/>
  <c r="L336" i="2"/>
  <c r="K336" i="2"/>
  <c r="J336" i="2"/>
  <c r="I336" i="2"/>
  <c r="P334" i="2"/>
  <c r="O334" i="2"/>
  <c r="N334" i="2"/>
  <c r="M334" i="2"/>
  <c r="L334" i="2"/>
  <c r="K334" i="2"/>
  <c r="K333" i="2" s="1"/>
  <c r="J334" i="2"/>
  <c r="J333" i="2" s="1"/>
  <c r="I334" i="2"/>
  <c r="I333" i="2" s="1"/>
  <c r="L333" i="2"/>
  <c r="L329" i="2"/>
  <c r="L328" i="2" s="1"/>
  <c r="K329" i="2"/>
  <c r="K328" i="2" s="1"/>
  <c r="J329" i="2"/>
  <c r="J328" i="2" s="1"/>
  <c r="I329" i="2"/>
  <c r="I328" i="2" s="1"/>
  <c r="L326" i="2"/>
  <c r="L325" i="2" s="1"/>
  <c r="K326" i="2"/>
  <c r="K325" i="2" s="1"/>
  <c r="J326" i="2"/>
  <c r="J325" i="2" s="1"/>
  <c r="I326" i="2"/>
  <c r="I325" i="2" s="1"/>
  <c r="L323" i="2"/>
  <c r="L322" i="2" s="1"/>
  <c r="K323" i="2"/>
  <c r="J323" i="2"/>
  <c r="J322" i="2" s="1"/>
  <c r="I323" i="2"/>
  <c r="I322" i="2" s="1"/>
  <c r="K322" i="2"/>
  <c r="L319" i="2"/>
  <c r="L318" i="2" s="1"/>
  <c r="K319" i="2"/>
  <c r="J319" i="2"/>
  <c r="J318" i="2" s="1"/>
  <c r="I319" i="2"/>
  <c r="I318" i="2" s="1"/>
  <c r="K318" i="2"/>
  <c r="L315" i="2"/>
  <c r="L314" i="2" s="1"/>
  <c r="K315" i="2"/>
  <c r="J315" i="2"/>
  <c r="J314" i="2" s="1"/>
  <c r="I315" i="2"/>
  <c r="I314" i="2" s="1"/>
  <c r="K314" i="2"/>
  <c r="L311" i="2"/>
  <c r="L310" i="2" s="1"/>
  <c r="K311" i="2"/>
  <c r="K310" i="2" s="1"/>
  <c r="J311" i="2"/>
  <c r="J310" i="2" s="1"/>
  <c r="I311" i="2"/>
  <c r="I310" i="2" s="1"/>
  <c r="L307" i="2"/>
  <c r="K307" i="2"/>
  <c r="J307" i="2"/>
  <c r="I307" i="2"/>
  <c r="L304" i="2"/>
  <c r="K304" i="2"/>
  <c r="J304" i="2"/>
  <c r="I304" i="2"/>
  <c r="L302" i="2"/>
  <c r="L301" i="2" s="1"/>
  <c r="K302" i="2"/>
  <c r="K301" i="2" s="1"/>
  <c r="J302" i="2"/>
  <c r="J301" i="2" s="1"/>
  <c r="I302" i="2"/>
  <c r="I301" i="2" s="1"/>
  <c r="L296" i="2"/>
  <c r="L295" i="2" s="1"/>
  <c r="K296" i="2"/>
  <c r="K295" i="2" s="1"/>
  <c r="J296" i="2"/>
  <c r="J295" i="2" s="1"/>
  <c r="I296" i="2"/>
  <c r="I295" i="2" s="1"/>
  <c r="L293" i="2"/>
  <c r="L292" i="2" s="1"/>
  <c r="K293" i="2"/>
  <c r="K292" i="2" s="1"/>
  <c r="J293" i="2"/>
  <c r="J292" i="2" s="1"/>
  <c r="I293" i="2"/>
  <c r="I292" i="2" s="1"/>
  <c r="L290" i="2"/>
  <c r="L289" i="2" s="1"/>
  <c r="K290" i="2"/>
  <c r="J290" i="2"/>
  <c r="I290" i="2"/>
  <c r="I289" i="2" s="1"/>
  <c r="K289" i="2"/>
  <c r="J289" i="2"/>
  <c r="L286" i="2"/>
  <c r="L285" i="2" s="1"/>
  <c r="K286" i="2"/>
  <c r="K285" i="2" s="1"/>
  <c r="J286" i="2"/>
  <c r="J285" i="2" s="1"/>
  <c r="I286" i="2"/>
  <c r="I285" i="2" s="1"/>
  <c r="L282" i="2"/>
  <c r="L281" i="2" s="1"/>
  <c r="K282" i="2"/>
  <c r="K281" i="2" s="1"/>
  <c r="J282" i="2"/>
  <c r="J281" i="2" s="1"/>
  <c r="I282" i="2"/>
  <c r="I281" i="2" s="1"/>
  <c r="L278" i="2"/>
  <c r="L277" i="2" s="1"/>
  <c r="K278" i="2"/>
  <c r="K277" i="2" s="1"/>
  <c r="J278" i="2"/>
  <c r="J277" i="2" s="1"/>
  <c r="I278" i="2"/>
  <c r="I277" i="2" s="1"/>
  <c r="L274" i="2"/>
  <c r="K274" i="2"/>
  <c r="J274" i="2"/>
  <c r="I274" i="2"/>
  <c r="L271" i="2"/>
  <c r="K271" i="2"/>
  <c r="J271" i="2"/>
  <c r="I271" i="2"/>
  <c r="L269" i="2"/>
  <c r="L268" i="2" s="1"/>
  <c r="K269" i="2"/>
  <c r="J269" i="2"/>
  <c r="J268" i="2" s="1"/>
  <c r="I269" i="2"/>
  <c r="K268" i="2"/>
  <c r="I268" i="2"/>
  <c r="L264" i="2"/>
  <c r="K264" i="2"/>
  <c r="K263" i="2" s="1"/>
  <c r="J264" i="2"/>
  <c r="J263" i="2" s="1"/>
  <c r="I264" i="2"/>
  <c r="L263" i="2"/>
  <c r="I263" i="2"/>
  <c r="L261" i="2"/>
  <c r="K261" i="2"/>
  <c r="K260" i="2" s="1"/>
  <c r="J261" i="2"/>
  <c r="J260" i="2" s="1"/>
  <c r="I261" i="2"/>
  <c r="I260" i="2" s="1"/>
  <c r="L260" i="2"/>
  <c r="L258" i="2"/>
  <c r="K258" i="2"/>
  <c r="K257" i="2" s="1"/>
  <c r="J258" i="2"/>
  <c r="J257" i="2" s="1"/>
  <c r="I258" i="2"/>
  <c r="I257" i="2" s="1"/>
  <c r="L257" i="2"/>
  <c r="L254" i="2"/>
  <c r="K254" i="2"/>
  <c r="K253" i="2" s="1"/>
  <c r="J254" i="2"/>
  <c r="J253" i="2" s="1"/>
  <c r="I254" i="2"/>
  <c r="I253" i="2" s="1"/>
  <c r="L253" i="2"/>
  <c r="L250" i="2"/>
  <c r="K250" i="2"/>
  <c r="K249" i="2" s="1"/>
  <c r="J250" i="2"/>
  <c r="J249" i="2" s="1"/>
  <c r="I250" i="2"/>
  <c r="I249" i="2" s="1"/>
  <c r="L249" i="2"/>
  <c r="L246" i="2"/>
  <c r="K246" i="2"/>
  <c r="K245" i="2" s="1"/>
  <c r="J246" i="2"/>
  <c r="J245" i="2" s="1"/>
  <c r="I246" i="2"/>
  <c r="I245" i="2" s="1"/>
  <c r="L245" i="2"/>
  <c r="L242" i="2"/>
  <c r="K242" i="2"/>
  <c r="J242" i="2"/>
  <c r="I242" i="2"/>
  <c r="L239" i="2"/>
  <c r="K239" i="2"/>
  <c r="J239" i="2"/>
  <c r="I239" i="2"/>
  <c r="L237" i="2"/>
  <c r="K237" i="2"/>
  <c r="K236" i="2" s="1"/>
  <c r="J237" i="2"/>
  <c r="J236" i="2" s="1"/>
  <c r="I237" i="2"/>
  <c r="I236" i="2" s="1"/>
  <c r="L236" i="2"/>
  <c r="L230" i="2"/>
  <c r="K230" i="2"/>
  <c r="K229" i="2" s="1"/>
  <c r="K228" i="2" s="1"/>
  <c r="J230" i="2"/>
  <c r="J229" i="2" s="1"/>
  <c r="J228" i="2" s="1"/>
  <c r="I230" i="2"/>
  <c r="I229" i="2" s="1"/>
  <c r="I228" i="2" s="1"/>
  <c r="L229" i="2"/>
  <c r="L228" i="2" s="1"/>
  <c r="L226" i="2"/>
  <c r="L225" i="2" s="1"/>
  <c r="L224" i="2" s="1"/>
  <c r="K226" i="2"/>
  <c r="J226" i="2"/>
  <c r="J225" i="2" s="1"/>
  <c r="J224" i="2" s="1"/>
  <c r="I226" i="2"/>
  <c r="I225" i="2" s="1"/>
  <c r="I224" i="2" s="1"/>
  <c r="K225" i="2"/>
  <c r="K224" i="2" s="1"/>
  <c r="P217" i="2"/>
  <c r="O217" i="2"/>
  <c r="N217" i="2"/>
  <c r="M217" i="2"/>
  <c r="L217" i="2"/>
  <c r="L216" i="2" s="1"/>
  <c r="K217" i="2"/>
  <c r="K216" i="2" s="1"/>
  <c r="J217" i="2"/>
  <c r="J216" i="2" s="1"/>
  <c r="I217" i="2"/>
  <c r="I216" i="2" s="1"/>
  <c r="L214" i="2"/>
  <c r="L213" i="2" s="1"/>
  <c r="K214" i="2"/>
  <c r="K213" i="2" s="1"/>
  <c r="J214" i="2"/>
  <c r="J213" i="2" s="1"/>
  <c r="J212" i="2" s="1"/>
  <c r="I214" i="2"/>
  <c r="I213" i="2" s="1"/>
  <c r="L207" i="2"/>
  <c r="K207" i="2"/>
  <c r="K206" i="2" s="1"/>
  <c r="K205" i="2" s="1"/>
  <c r="J207" i="2"/>
  <c r="J206" i="2" s="1"/>
  <c r="J205" i="2" s="1"/>
  <c r="I207" i="2"/>
  <c r="I206" i="2" s="1"/>
  <c r="I205" i="2" s="1"/>
  <c r="L206" i="2"/>
  <c r="L205" i="2" s="1"/>
  <c r="L203" i="2"/>
  <c r="L202" i="2" s="1"/>
  <c r="K203" i="2"/>
  <c r="J203" i="2"/>
  <c r="J202" i="2" s="1"/>
  <c r="I203" i="2"/>
  <c r="K202" i="2"/>
  <c r="I202" i="2"/>
  <c r="L198" i="2"/>
  <c r="L197" i="2" s="1"/>
  <c r="K198" i="2"/>
  <c r="J198" i="2"/>
  <c r="J197" i="2" s="1"/>
  <c r="I198" i="2"/>
  <c r="I197" i="2" s="1"/>
  <c r="K197" i="2"/>
  <c r="L192" i="2"/>
  <c r="L191" i="2" s="1"/>
  <c r="K192" i="2"/>
  <c r="K191" i="2" s="1"/>
  <c r="J192" i="2"/>
  <c r="I192" i="2"/>
  <c r="I191" i="2" s="1"/>
  <c r="J191" i="2"/>
  <c r="L187" i="2"/>
  <c r="L186" i="2" s="1"/>
  <c r="K187" i="2"/>
  <c r="K186" i="2" s="1"/>
  <c r="J187" i="2"/>
  <c r="J186" i="2" s="1"/>
  <c r="I187" i="2"/>
  <c r="I186" i="2"/>
  <c r="L184" i="2"/>
  <c r="L183" i="2" s="1"/>
  <c r="K184" i="2"/>
  <c r="K183" i="2" s="1"/>
  <c r="J184" i="2"/>
  <c r="J183" i="2" s="1"/>
  <c r="I184" i="2"/>
  <c r="I183" i="2" s="1"/>
  <c r="L176" i="2"/>
  <c r="K176" i="2"/>
  <c r="K175" i="2" s="1"/>
  <c r="J176" i="2"/>
  <c r="J175" i="2" s="1"/>
  <c r="I176" i="2"/>
  <c r="L175" i="2"/>
  <c r="I175" i="2"/>
  <c r="L171" i="2"/>
  <c r="K171" i="2"/>
  <c r="K170" i="2" s="1"/>
  <c r="J171" i="2"/>
  <c r="J170" i="2" s="1"/>
  <c r="I171" i="2"/>
  <c r="I170" i="2" s="1"/>
  <c r="I169" i="2" s="1"/>
  <c r="L170" i="2"/>
  <c r="L167" i="2"/>
  <c r="L166" i="2" s="1"/>
  <c r="L165" i="2" s="1"/>
  <c r="K167" i="2"/>
  <c r="K166" i="2" s="1"/>
  <c r="K165" i="2" s="1"/>
  <c r="J167" i="2"/>
  <c r="J166" i="2" s="1"/>
  <c r="J165" i="2" s="1"/>
  <c r="I167" i="2"/>
  <c r="I166" i="2" s="1"/>
  <c r="I165" i="2" s="1"/>
  <c r="L162" i="2"/>
  <c r="L161" i="2" s="1"/>
  <c r="K162" i="2"/>
  <c r="K161" i="2" s="1"/>
  <c r="J162" i="2"/>
  <c r="J161" i="2" s="1"/>
  <c r="I162" i="2"/>
  <c r="I161" i="2"/>
  <c r="L157" i="2"/>
  <c r="L156" i="2" s="1"/>
  <c r="K157" i="2"/>
  <c r="K156" i="2" s="1"/>
  <c r="J157" i="2"/>
  <c r="I157" i="2"/>
  <c r="I156" i="2" s="1"/>
  <c r="I155" i="2" s="1"/>
  <c r="I154" i="2" s="1"/>
  <c r="J156" i="2"/>
  <c r="J155" i="2" s="1"/>
  <c r="J154" i="2" s="1"/>
  <c r="L151" i="2"/>
  <c r="K151" i="2"/>
  <c r="J151" i="2"/>
  <c r="I151" i="2"/>
  <c r="L150" i="2"/>
  <c r="K150" i="2"/>
  <c r="J150" i="2"/>
  <c r="J149" i="2" s="1"/>
  <c r="I150" i="2"/>
  <c r="L149" i="2"/>
  <c r="K149" i="2"/>
  <c r="I149" i="2"/>
  <c r="L147" i="2"/>
  <c r="K147" i="2"/>
  <c r="K146" i="2" s="1"/>
  <c r="J147" i="2"/>
  <c r="J146" i="2" s="1"/>
  <c r="I147" i="2"/>
  <c r="I146" i="2" s="1"/>
  <c r="L146" i="2"/>
  <c r="L143" i="2"/>
  <c r="L142" i="2" s="1"/>
  <c r="L141" i="2" s="1"/>
  <c r="K143" i="2"/>
  <c r="K142" i="2" s="1"/>
  <c r="K141" i="2" s="1"/>
  <c r="J143" i="2"/>
  <c r="J142" i="2" s="1"/>
  <c r="J141" i="2" s="1"/>
  <c r="I143" i="2"/>
  <c r="I142" i="2" s="1"/>
  <c r="I141" i="2" s="1"/>
  <c r="L138" i="2"/>
  <c r="K138" i="2"/>
  <c r="J138" i="2"/>
  <c r="I138" i="2"/>
  <c r="L137" i="2"/>
  <c r="L136" i="2" s="1"/>
  <c r="K137" i="2"/>
  <c r="K136" i="2" s="1"/>
  <c r="K135" i="2" s="1"/>
  <c r="J137" i="2"/>
  <c r="J136" i="2" s="1"/>
  <c r="I137" i="2"/>
  <c r="I136" i="2" s="1"/>
  <c r="L133" i="2"/>
  <c r="K133" i="2"/>
  <c r="J133" i="2"/>
  <c r="I133" i="2"/>
  <c r="L132" i="2"/>
  <c r="L131" i="2" s="1"/>
  <c r="K132" i="2"/>
  <c r="K131" i="2" s="1"/>
  <c r="J132" i="2"/>
  <c r="J131" i="2" s="1"/>
  <c r="I132" i="2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 s="1"/>
  <c r="I127" i="2" s="1"/>
  <c r="L125" i="2"/>
  <c r="K125" i="2"/>
  <c r="J125" i="2"/>
  <c r="I125" i="2"/>
  <c r="L124" i="2"/>
  <c r="L123" i="2" s="1"/>
  <c r="K124" i="2"/>
  <c r="K123" i="2" s="1"/>
  <c r="J124" i="2"/>
  <c r="J123" i="2" s="1"/>
  <c r="I124" i="2"/>
  <c r="I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 s="1"/>
  <c r="I119" i="2" s="1"/>
  <c r="L117" i="2"/>
  <c r="K117" i="2"/>
  <c r="J117" i="2"/>
  <c r="I117" i="2"/>
  <c r="L116" i="2"/>
  <c r="L115" i="2" s="1"/>
  <c r="K116" i="2"/>
  <c r="K115" i="2" s="1"/>
  <c r="J116" i="2"/>
  <c r="J115" i="2" s="1"/>
  <c r="I116" i="2"/>
  <c r="I115" i="2" s="1"/>
  <c r="L112" i="2"/>
  <c r="L111" i="2" s="1"/>
  <c r="L110" i="2" s="1"/>
  <c r="K112" i="2"/>
  <c r="K111" i="2" s="1"/>
  <c r="K110" i="2" s="1"/>
  <c r="K109" i="2" s="1"/>
  <c r="J112" i="2"/>
  <c r="J111" i="2" s="1"/>
  <c r="J110" i="2" s="1"/>
  <c r="J109" i="2" s="1"/>
  <c r="I112" i="2"/>
  <c r="I111" i="2" s="1"/>
  <c r="I110" i="2" s="1"/>
  <c r="L106" i="2"/>
  <c r="L105" i="2" s="1"/>
  <c r="K106" i="2"/>
  <c r="K105" i="2" s="1"/>
  <c r="J106" i="2"/>
  <c r="J105" i="2" s="1"/>
  <c r="I106" i="2"/>
  <c r="I105" i="2" s="1"/>
  <c r="L102" i="2"/>
  <c r="L101" i="2" s="1"/>
  <c r="K102" i="2"/>
  <c r="K101" i="2" s="1"/>
  <c r="K100" i="2" s="1"/>
  <c r="J102" i="2"/>
  <c r="J101" i="2" s="1"/>
  <c r="J100" i="2" s="1"/>
  <c r="I102" i="2"/>
  <c r="I101" i="2" s="1"/>
  <c r="L97" i="2"/>
  <c r="K97" i="2"/>
  <c r="J97" i="2"/>
  <c r="I97" i="2"/>
  <c r="L96" i="2"/>
  <c r="K96" i="2"/>
  <c r="K95" i="2" s="1"/>
  <c r="J96" i="2"/>
  <c r="J95" i="2" s="1"/>
  <c r="I96" i="2"/>
  <c r="I95" i="2" s="1"/>
  <c r="L95" i="2"/>
  <c r="L92" i="2"/>
  <c r="K92" i="2"/>
  <c r="K91" i="2" s="1"/>
  <c r="K90" i="2" s="1"/>
  <c r="J92" i="2"/>
  <c r="J91" i="2" s="1"/>
  <c r="J90" i="2" s="1"/>
  <c r="I92" i="2"/>
  <c r="L91" i="2"/>
  <c r="L90" i="2" s="1"/>
  <c r="I91" i="2"/>
  <c r="I90" i="2" s="1"/>
  <c r="L85" i="2"/>
  <c r="K85" i="2"/>
  <c r="K84" i="2" s="1"/>
  <c r="K83" i="2" s="1"/>
  <c r="K82" i="2" s="1"/>
  <c r="J85" i="2"/>
  <c r="J84" i="2" s="1"/>
  <c r="J83" i="2" s="1"/>
  <c r="J82" i="2" s="1"/>
  <c r="I85" i="2"/>
  <c r="I84" i="2" s="1"/>
  <c r="I83" i="2" s="1"/>
  <c r="I82" i="2" s="1"/>
  <c r="L84" i="2"/>
  <c r="L83" i="2" s="1"/>
  <c r="L82" i="2" s="1"/>
  <c r="L80" i="2"/>
  <c r="K80" i="2"/>
  <c r="K79" i="2" s="1"/>
  <c r="K78" i="2" s="1"/>
  <c r="J80" i="2"/>
  <c r="J79" i="2" s="1"/>
  <c r="J78" i="2" s="1"/>
  <c r="I80" i="2"/>
  <c r="I79" i="2" s="1"/>
  <c r="I78" i="2" s="1"/>
  <c r="L79" i="2"/>
  <c r="L78" i="2" s="1"/>
  <c r="L74" i="2"/>
  <c r="L73" i="2" s="1"/>
  <c r="K74" i="2"/>
  <c r="K73" i="2" s="1"/>
  <c r="J74" i="2"/>
  <c r="J73" i="2" s="1"/>
  <c r="I74" i="2"/>
  <c r="I73" i="2" s="1"/>
  <c r="L69" i="2"/>
  <c r="L68" i="2" s="1"/>
  <c r="K69" i="2"/>
  <c r="K68" i="2" s="1"/>
  <c r="J69" i="2"/>
  <c r="J68" i="2" s="1"/>
  <c r="I69" i="2"/>
  <c r="I68" i="2" s="1"/>
  <c r="L64" i="2"/>
  <c r="L63" i="2" s="1"/>
  <c r="K64" i="2"/>
  <c r="K63" i="2" s="1"/>
  <c r="K62" i="2" s="1"/>
  <c r="K61" i="2" s="1"/>
  <c r="J64" i="2"/>
  <c r="J63" i="2" s="1"/>
  <c r="I64" i="2"/>
  <c r="I63" i="2" s="1"/>
  <c r="I62" i="2" s="1"/>
  <c r="I61" i="2" s="1"/>
  <c r="L45" i="2"/>
  <c r="L44" i="2" s="1"/>
  <c r="L43" i="2" s="1"/>
  <c r="L42" i="2" s="1"/>
  <c r="K45" i="2"/>
  <c r="K44" i="2" s="1"/>
  <c r="K43" i="2" s="1"/>
  <c r="K42" i="2" s="1"/>
  <c r="J45" i="2"/>
  <c r="J44" i="2" s="1"/>
  <c r="J43" i="2" s="1"/>
  <c r="J42" i="2" s="1"/>
  <c r="I45" i="2"/>
  <c r="I44" i="2" s="1"/>
  <c r="I43" i="2" s="1"/>
  <c r="I42" i="2" s="1"/>
  <c r="L40" i="2"/>
  <c r="L39" i="2" s="1"/>
  <c r="L38" i="2" s="1"/>
  <c r="K40" i="2"/>
  <c r="K39" i="2" s="1"/>
  <c r="K38" i="2" s="1"/>
  <c r="J40" i="2"/>
  <c r="J39" i="2" s="1"/>
  <c r="J38" i="2" s="1"/>
  <c r="I40" i="2"/>
  <c r="I39" i="2" s="1"/>
  <c r="I38" i="2" s="1"/>
  <c r="L36" i="2"/>
  <c r="K36" i="2"/>
  <c r="J36" i="2"/>
  <c r="I36" i="2"/>
  <c r="L34" i="2"/>
  <c r="L33" i="2" s="1"/>
  <c r="L32" i="2" s="1"/>
  <c r="L31" i="2" s="1"/>
  <c r="K34" i="2"/>
  <c r="K33" i="2" s="1"/>
  <c r="K32" i="2" s="1"/>
  <c r="K31" i="2" s="1"/>
  <c r="J34" i="2"/>
  <c r="J33" i="2" s="1"/>
  <c r="J32" i="2" s="1"/>
  <c r="J31" i="2" s="1"/>
  <c r="I34" i="2"/>
  <c r="I33" i="2" s="1"/>
  <c r="I32" i="2" s="1"/>
  <c r="I31" i="2" s="1"/>
  <c r="L361" i="35"/>
  <c r="L360" i="35" s="1"/>
  <c r="K361" i="35"/>
  <c r="K360" i="35" s="1"/>
  <c r="J361" i="35"/>
  <c r="J360" i="35" s="1"/>
  <c r="I361" i="35"/>
  <c r="I360" i="35"/>
  <c r="L358" i="35"/>
  <c r="L357" i="35" s="1"/>
  <c r="K358" i="35"/>
  <c r="K357" i="35" s="1"/>
  <c r="J358" i="35"/>
  <c r="J357" i="35" s="1"/>
  <c r="I358" i="35"/>
  <c r="I357" i="35" s="1"/>
  <c r="L355" i="35"/>
  <c r="L354" i="35" s="1"/>
  <c r="K355" i="35"/>
  <c r="K354" i="35" s="1"/>
  <c r="J355" i="35"/>
  <c r="J354" i="35" s="1"/>
  <c r="I355" i="35"/>
  <c r="I354" i="35" s="1"/>
  <c r="L351" i="35"/>
  <c r="L350" i="35" s="1"/>
  <c r="K351" i="35"/>
  <c r="J351" i="35"/>
  <c r="J350" i="35" s="1"/>
  <c r="I351" i="35"/>
  <c r="I350" i="35" s="1"/>
  <c r="K350" i="35"/>
  <c r="L347" i="35"/>
  <c r="L346" i="35" s="1"/>
  <c r="K347" i="35"/>
  <c r="K346" i="35" s="1"/>
  <c r="J347" i="35"/>
  <c r="J346" i="35" s="1"/>
  <c r="I347" i="35"/>
  <c r="I346" i="35" s="1"/>
  <c r="L343" i="35"/>
  <c r="L342" i="35" s="1"/>
  <c r="K343" i="35"/>
  <c r="K342" i="35" s="1"/>
  <c r="J343" i="35"/>
  <c r="J342" i="35" s="1"/>
  <c r="I343" i="35"/>
  <c r="I342" i="35" s="1"/>
  <c r="L339" i="35"/>
  <c r="K339" i="35"/>
  <c r="J339" i="35"/>
  <c r="I339" i="35"/>
  <c r="L336" i="35"/>
  <c r="K336" i="35"/>
  <c r="J336" i="35"/>
  <c r="I336" i="35"/>
  <c r="P334" i="35"/>
  <c r="O334" i="35"/>
  <c r="N334" i="35"/>
  <c r="M334" i="35"/>
  <c r="L334" i="35"/>
  <c r="K334" i="35"/>
  <c r="K333" i="35" s="1"/>
  <c r="J334" i="35"/>
  <c r="J333" i="35" s="1"/>
  <c r="I334" i="35"/>
  <c r="I333" i="35" s="1"/>
  <c r="L333" i="35"/>
  <c r="L329" i="35"/>
  <c r="L328" i="35" s="1"/>
  <c r="K329" i="35"/>
  <c r="J329" i="35"/>
  <c r="I329" i="35"/>
  <c r="I328" i="35" s="1"/>
  <c r="K328" i="35"/>
  <c r="J328" i="35"/>
  <c r="L326" i="35"/>
  <c r="L325" i="35" s="1"/>
  <c r="K326" i="35"/>
  <c r="K325" i="35" s="1"/>
  <c r="J326" i="35"/>
  <c r="J325" i="35" s="1"/>
  <c r="I326" i="35"/>
  <c r="I325" i="35"/>
  <c r="L323" i="35"/>
  <c r="L322" i="35" s="1"/>
  <c r="K323" i="35"/>
  <c r="J323" i="35"/>
  <c r="J322" i="35" s="1"/>
  <c r="I323" i="35"/>
  <c r="I322" i="35" s="1"/>
  <c r="K322" i="35"/>
  <c r="L319" i="35"/>
  <c r="L318" i="35" s="1"/>
  <c r="K319" i="35"/>
  <c r="J319" i="35"/>
  <c r="J318" i="35" s="1"/>
  <c r="I319" i="35"/>
  <c r="I318" i="35" s="1"/>
  <c r="K318" i="35"/>
  <c r="L315" i="35"/>
  <c r="L314" i="35" s="1"/>
  <c r="K315" i="35"/>
  <c r="K314" i="35" s="1"/>
  <c r="J315" i="35"/>
  <c r="I315" i="35"/>
  <c r="J314" i="35"/>
  <c r="I314" i="35"/>
  <c r="L311" i="35"/>
  <c r="L310" i="35" s="1"/>
  <c r="K311" i="35"/>
  <c r="K310" i="35" s="1"/>
  <c r="J311" i="35"/>
  <c r="J310" i="35" s="1"/>
  <c r="I311" i="35"/>
  <c r="I310" i="35" s="1"/>
  <c r="L307" i="35"/>
  <c r="K307" i="35"/>
  <c r="J307" i="35"/>
  <c r="I307" i="35"/>
  <c r="L304" i="35"/>
  <c r="K304" i="35"/>
  <c r="J304" i="35"/>
  <c r="I304" i="35"/>
  <c r="L302" i="35"/>
  <c r="L301" i="35" s="1"/>
  <c r="K302" i="35"/>
  <c r="K301" i="35" s="1"/>
  <c r="J302" i="35"/>
  <c r="J301" i="35" s="1"/>
  <c r="I302" i="35"/>
  <c r="I301" i="35"/>
  <c r="L296" i="35"/>
  <c r="L295" i="35" s="1"/>
  <c r="K296" i="35"/>
  <c r="K295" i="35" s="1"/>
  <c r="J296" i="35"/>
  <c r="I296" i="35"/>
  <c r="I295" i="35" s="1"/>
  <c r="J295" i="35"/>
  <c r="L293" i="35"/>
  <c r="L292" i="35" s="1"/>
  <c r="K293" i="35"/>
  <c r="K292" i="35" s="1"/>
  <c r="J293" i="35"/>
  <c r="J292" i="35" s="1"/>
  <c r="I293" i="35"/>
  <c r="I292" i="35" s="1"/>
  <c r="L290" i="35"/>
  <c r="L289" i="35" s="1"/>
  <c r="K290" i="35"/>
  <c r="K289" i="35" s="1"/>
  <c r="J290" i="35"/>
  <c r="J289" i="35" s="1"/>
  <c r="I290" i="35"/>
  <c r="I289" i="35" s="1"/>
  <c r="L286" i="35"/>
  <c r="L285" i="35" s="1"/>
  <c r="K286" i="35"/>
  <c r="K285" i="35" s="1"/>
  <c r="J286" i="35"/>
  <c r="J285" i="35" s="1"/>
  <c r="I286" i="35"/>
  <c r="I285" i="35"/>
  <c r="L282" i="35"/>
  <c r="L281" i="35" s="1"/>
  <c r="K282" i="35"/>
  <c r="K281" i="35" s="1"/>
  <c r="J282" i="35"/>
  <c r="J281" i="35" s="1"/>
  <c r="I282" i="35"/>
  <c r="I281" i="35" s="1"/>
  <c r="L278" i="35"/>
  <c r="L277" i="35" s="1"/>
  <c r="K278" i="35"/>
  <c r="K277" i="35" s="1"/>
  <c r="J278" i="35"/>
  <c r="J277" i="35" s="1"/>
  <c r="I278" i="35"/>
  <c r="I277" i="35" s="1"/>
  <c r="L274" i="35"/>
  <c r="K274" i="35"/>
  <c r="J274" i="35"/>
  <c r="I274" i="35"/>
  <c r="L271" i="35"/>
  <c r="K271" i="35"/>
  <c r="J271" i="35"/>
  <c r="I271" i="35"/>
  <c r="L269" i="35"/>
  <c r="L268" i="35" s="1"/>
  <c r="K269" i="35"/>
  <c r="K268" i="35" s="1"/>
  <c r="J269" i="35"/>
  <c r="J268" i="35" s="1"/>
  <c r="I269" i="35"/>
  <c r="I268" i="35" s="1"/>
  <c r="L264" i="35"/>
  <c r="K264" i="35"/>
  <c r="J264" i="35"/>
  <c r="I264" i="35"/>
  <c r="I263" i="35" s="1"/>
  <c r="L263" i="35"/>
  <c r="K263" i="35"/>
  <c r="J263" i="35"/>
  <c r="L261" i="35"/>
  <c r="K261" i="35"/>
  <c r="J261" i="35"/>
  <c r="I261" i="35"/>
  <c r="I260" i="35" s="1"/>
  <c r="L260" i="35"/>
  <c r="K260" i="35"/>
  <c r="J260" i="35"/>
  <c r="L258" i="35"/>
  <c r="K258" i="35"/>
  <c r="J258" i="35"/>
  <c r="I258" i="35"/>
  <c r="I257" i="35" s="1"/>
  <c r="L257" i="35"/>
  <c r="K257" i="35"/>
  <c r="J257" i="35"/>
  <c r="L254" i="35"/>
  <c r="K254" i="35"/>
  <c r="J254" i="35"/>
  <c r="I254" i="35"/>
  <c r="I253" i="35" s="1"/>
  <c r="L253" i="35"/>
  <c r="K253" i="35"/>
  <c r="J253" i="35"/>
  <c r="L250" i="35"/>
  <c r="K250" i="35"/>
  <c r="J250" i="35"/>
  <c r="I250" i="35"/>
  <c r="I249" i="35" s="1"/>
  <c r="L249" i="35"/>
  <c r="K249" i="35"/>
  <c r="J249" i="35"/>
  <c r="L246" i="35"/>
  <c r="K246" i="35"/>
  <c r="J246" i="35"/>
  <c r="I246" i="35"/>
  <c r="I245" i="35" s="1"/>
  <c r="L245" i="35"/>
  <c r="K245" i="35"/>
  <c r="J245" i="35"/>
  <c r="L242" i="35"/>
  <c r="K242" i="35"/>
  <c r="J242" i="35"/>
  <c r="I242" i="35"/>
  <c r="L239" i="35"/>
  <c r="K239" i="35"/>
  <c r="J239" i="35"/>
  <c r="I239" i="35"/>
  <c r="L237" i="35"/>
  <c r="K237" i="35"/>
  <c r="J237" i="35"/>
  <c r="J236" i="35" s="1"/>
  <c r="I237" i="35"/>
  <c r="I236" i="35" s="1"/>
  <c r="L236" i="35"/>
  <c r="K236" i="35"/>
  <c r="L230" i="35"/>
  <c r="K230" i="35"/>
  <c r="K229" i="35" s="1"/>
  <c r="K228" i="35" s="1"/>
  <c r="J230" i="35"/>
  <c r="J229" i="35" s="1"/>
  <c r="J228" i="35" s="1"/>
  <c r="I230" i="35"/>
  <c r="I229" i="35" s="1"/>
  <c r="I228" i="35" s="1"/>
  <c r="L229" i="35"/>
  <c r="L228" i="35" s="1"/>
  <c r="L226" i="35"/>
  <c r="L225" i="35" s="1"/>
  <c r="L224" i="35" s="1"/>
  <c r="K226" i="35"/>
  <c r="K225" i="35" s="1"/>
  <c r="K224" i="35" s="1"/>
  <c r="J226" i="35"/>
  <c r="J225" i="35" s="1"/>
  <c r="J224" i="35" s="1"/>
  <c r="I226" i="35"/>
  <c r="I225" i="35" s="1"/>
  <c r="I224" i="35" s="1"/>
  <c r="P217" i="35"/>
  <c r="O217" i="35"/>
  <c r="N217" i="35"/>
  <c r="M217" i="35"/>
  <c r="L217" i="35"/>
  <c r="L216" i="35" s="1"/>
  <c r="K217" i="35"/>
  <c r="K216" i="35" s="1"/>
  <c r="J217" i="35"/>
  <c r="J216" i="35" s="1"/>
  <c r="I217" i="35"/>
  <c r="I216" i="35" s="1"/>
  <c r="L214" i="35"/>
  <c r="L213" i="35" s="1"/>
  <c r="L212" i="35" s="1"/>
  <c r="K214" i="35"/>
  <c r="K213" i="35" s="1"/>
  <c r="J214" i="35"/>
  <c r="J213" i="35" s="1"/>
  <c r="I214" i="35"/>
  <c r="I213" i="35" s="1"/>
  <c r="L207" i="35"/>
  <c r="K207" i="35"/>
  <c r="K206" i="35" s="1"/>
  <c r="K205" i="35" s="1"/>
  <c r="J207" i="35"/>
  <c r="J206" i="35" s="1"/>
  <c r="J205" i="35" s="1"/>
  <c r="I207" i="35"/>
  <c r="I206" i="35" s="1"/>
  <c r="I205" i="35" s="1"/>
  <c r="L206" i="35"/>
  <c r="L205" i="35" s="1"/>
  <c r="L203" i="35"/>
  <c r="L202" i="35" s="1"/>
  <c r="K203" i="35"/>
  <c r="K202" i="35" s="1"/>
  <c r="J203" i="35"/>
  <c r="J202" i="35" s="1"/>
  <c r="I203" i="35"/>
  <c r="I202" i="35" s="1"/>
  <c r="L198" i="35"/>
  <c r="L197" i="35" s="1"/>
  <c r="K198" i="35"/>
  <c r="K197" i="35" s="1"/>
  <c r="J198" i="35"/>
  <c r="I198" i="35"/>
  <c r="I197" i="35" s="1"/>
  <c r="J197" i="35"/>
  <c r="L192" i="35"/>
  <c r="L191" i="35" s="1"/>
  <c r="K192" i="35"/>
  <c r="K191" i="35" s="1"/>
  <c r="J192" i="35"/>
  <c r="J191" i="35" s="1"/>
  <c r="I192" i="35"/>
  <c r="I191" i="35"/>
  <c r="L187" i="35"/>
  <c r="L186" i="35" s="1"/>
  <c r="K187" i="35"/>
  <c r="K186" i="35" s="1"/>
  <c r="J187" i="35"/>
  <c r="J186" i="35" s="1"/>
  <c r="I187" i="35"/>
  <c r="I186" i="35" s="1"/>
  <c r="L184" i="35"/>
  <c r="L183" i="35" s="1"/>
  <c r="K184" i="35"/>
  <c r="K183" i="35" s="1"/>
  <c r="J184" i="35"/>
  <c r="I184" i="35"/>
  <c r="I183" i="35" s="1"/>
  <c r="J183" i="35"/>
  <c r="L176" i="35"/>
  <c r="K176" i="35"/>
  <c r="J176" i="35"/>
  <c r="I176" i="35"/>
  <c r="I175" i="35" s="1"/>
  <c r="L175" i="35"/>
  <c r="K175" i="35"/>
  <c r="J175" i="35"/>
  <c r="L171" i="35"/>
  <c r="K171" i="35"/>
  <c r="K170" i="35" s="1"/>
  <c r="J171" i="35"/>
  <c r="J170" i="35" s="1"/>
  <c r="J169" i="35" s="1"/>
  <c r="I171" i="35"/>
  <c r="I170" i="35" s="1"/>
  <c r="L170" i="35"/>
  <c r="L169" i="35" s="1"/>
  <c r="L167" i="35"/>
  <c r="L166" i="35" s="1"/>
  <c r="L165" i="35" s="1"/>
  <c r="K167" i="35"/>
  <c r="K166" i="35" s="1"/>
  <c r="J167" i="35"/>
  <c r="I167" i="35"/>
  <c r="I166" i="35" s="1"/>
  <c r="I165" i="35" s="1"/>
  <c r="J166" i="35"/>
  <c r="J165" i="35" s="1"/>
  <c r="K165" i="35"/>
  <c r="L162" i="35"/>
  <c r="L161" i="35" s="1"/>
  <c r="K162" i="35"/>
  <c r="K161" i="35" s="1"/>
  <c r="J162" i="35"/>
  <c r="J161" i="35" s="1"/>
  <c r="I162" i="35"/>
  <c r="I161" i="35" s="1"/>
  <c r="L157" i="35"/>
  <c r="L156" i="35" s="1"/>
  <c r="L155" i="35" s="1"/>
  <c r="L154" i="35" s="1"/>
  <c r="K157" i="35"/>
  <c r="K156" i="35" s="1"/>
  <c r="K155" i="35" s="1"/>
  <c r="K154" i="35" s="1"/>
  <c r="J157" i="35"/>
  <c r="J156" i="35" s="1"/>
  <c r="I157" i="35"/>
  <c r="I156" i="35"/>
  <c r="L151" i="35"/>
  <c r="L150" i="35" s="1"/>
  <c r="L149" i="35" s="1"/>
  <c r="K151" i="35"/>
  <c r="J151" i="35"/>
  <c r="J150" i="35" s="1"/>
  <c r="J149" i="35" s="1"/>
  <c r="I151" i="35"/>
  <c r="I150" i="35" s="1"/>
  <c r="I149" i="35" s="1"/>
  <c r="K150" i="35"/>
  <c r="K149" i="35" s="1"/>
  <c r="L147" i="35"/>
  <c r="K147" i="35"/>
  <c r="K146" i="35" s="1"/>
  <c r="J147" i="35"/>
  <c r="J146" i="35" s="1"/>
  <c r="I147" i="35"/>
  <c r="I146" i="35" s="1"/>
  <c r="L146" i="35"/>
  <c r="L143" i="35"/>
  <c r="K143" i="35"/>
  <c r="K142" i="35" s="1"/>
  <c r="K141" i="35" s="1"/>
  <c r="J143" i="35"/>
  <c r="J142" i="35" s="1"/>
  <c r="J141" i="35" s="1"/>
  <c r="I143" i="35"/>
  <c r="I142" i="35" s="1"/>
  <c r="I141" i="35" s="1"/>
  <c r="L142" i="35"/>
  <c r="L141" i="35" s="1"/>
  <c r="L138" i="35"/>
  <c r="L137" i="35" s="1"/>
  <c r="L136" i="35" s="1"/>
  <c r="K138" i="35"/>
  <c r="K137" i="35" s="1"/>
  <c r="K136" i="35" s="1"/>
  <c r="J138" i="35"/>
  <c r="J137" i="35" s="1"/>
  <c r="J136" i="35" s="1"/>
  <c r="I138" i="35"/>
  <c r="I137" i="35" s="1"/>
  <c r="I136" i="35" s="1"/>
  <c r="L133" i="35"/>
  <c r="L132" i="35" s="1"/>
  <c r="L131" i="35" s="1"/>
  <c r="K133" i="35"/>
  <c r="K132" i="35" s="1"/>
  <c r="K131" i="35" s="1"/>
  <c r="J133" i="35"/>
  <c r="J132" i="35" s="1"/>
  <c r="J131" i="35" s="1"/>
  <c r="I133" i="35"/>
  <c r="I132" i="35" s="1"/>
  <c r="I131" i="35" s="1"/>
  <c r="L129" i="35"/>
  <c r="K129" i="35"/>
  <c r="J129" i="35"/>
  <c r="I129" i="35"/>
  <c r="I128" i="35" s="1"/>
  <c r="I127" i="35" s="1"/>
  <c r="L128" i="35"/>
  <c r="L127" i="35" s="1"/>
  <c r="K128" i="35"/>
  <c r="K127" i="35" s="1"/>
  <c r="J128" i="35"/>
  <c r="J127" i="35" s="1"/>
  <c r="L125" i="35"/>
  <c r="L124" i="35" s="1"/>
  <c r="L123" i="35" s="1"/>
  <c r="K125" i="35"/>
  <c r="K124" i="35" s="1"/>
  <c r="K123" i="35" s="1"/>
  <c r="J125" i="35"/>
  <c r="J124" i="35" s="1"/>
  <c r="J123" i="35" s="1"/>
  <c r="I125" i="35"/>
  <c r="I124" i="35" s="1"/>
  <c r="I123" i="35" s="1"/>
  <c r="L121" i="35"/>
  <c r="K121" i="35"/>
  <c r="J121" i="35"/>
  <c r="I121" i="35"/>
  <c r="I120" i="35" s="1"/>
  <c r="I119" i="35" s="1"/>
  <c r="L120" i="35"/>
  <c r="L119" i="35" s="1"/>
  <c r="K120" i="35"/>
  <c r="K119" i="35" s="1"/>
  <c r="J120" i="35"/>
  <c r="J119" i="35" s="1"/>
  <c r="L117" i="35"/>
  <c r="L116" i="35" s="1"/>
  <c r="L115" i="35" s="1"/>
  <c r="K117" i="35"/>
  <c r="K116" i="35" s="1"/>
  <c r="K115" i="35" s="1"/>
  <c r="J117" i="35"/>
  <c r="J116" i="35" s="1"/>
  <c r="J115" i="35" s="1"/>
  <c r="I117" i="35"/>
  <c r="I116" i="35" s="1"/>
  <c r="I115" i="35" s="1"/>
  <c r="L112" i="35"/>
  <c r="K112" i="35"/>
  <c r="J112" i="35"/>
  <c r="I112" i="35"/>
  <c r="I111" i="35" s="1"/>
  <c r="I110" i="35" s="1"/>
  <c r="L111" i="35"/>
  <c r="L110" i="35" s="1"/>
  <c r="K111" i="35"/>
  <c r="K110" i="35" s="1"/>
  <c r="J111" i="35"/>
  <c r="J110" i="35" s="1"/>
  <c r="J109" i="35" s="1"/>
  <c r="L106" i="35"/>
  <c r="K106" i="35"/>
  <c r="J106" i="35"/>
  <c r="I106" i="35"/>
  <c r="I105" i="35" s="1"/>
  <c r="L105" i="35"/>
  <c r="K105" i="35"/>
  <c r="J105" i="35"/>
  <c r="L102" i="35"/>
  <c r="K102" i="35"/>
  <c r="J102" i="35"/>
  <c r="I102" i="35"/>
  <c r="I101" i="35" s="1"/>
  <c r="L101" i="35"/>
  <c r="L100" i="35" s="1"/>
  <c r="K101" i="35"/>
  <c r="J101" i="35"/>
  <c r="L97" i="35"/>
  <c r="L96" i="35" s="1"/>
  <c r="L95" i="35" s="1"/>
  <c r="K97" i="35"/>
  <c r="K96" i="35" s="1"/>
  <c r="K95" i="35" s="1"/>
  <c r="J97" i="35"/>
  <c r="J96" i="35" s="1"/>
  <c r="J95" i="35" s="1"/>
  <c r="I97" i="35"/>
  <c r="I96" i="35" s="1"/>
  <c r="I95" i="35" s="1"/>
  <c r="L92" i="35"/>
  <c r="K92" i="35"/>
  <c r="J92" i="35"/>
  <c r="I92" i="35"/>
  <c r="I91" i="35" s="1"/>
  <c r="I90" i="35" s="1"/>
  <c r="L91" i="35"/>
  <c r="L90" i="35" s="1"/>
  <c r="K91" i="35"/>
  <c r="K90" i="35" s="1"/>
  <c r="J91" i="35"/>
  <c r="J90" i="35"/>
  <c r="L85" i="35"/>
  <c r="K85" i="35"/>
  <c r="K84" i="35" s="1"/>
  <c r="K83" i="35" s="1"/>
  <c r="K82" i="35" s="1"/>
  <c r="J85" i="35"/>
  <c r="J84" i="35" s="1"/>
  <c r="J83" i="35" s="1"/>
  <c r="J82" i="35" s="1"/>
  <c r="I85" i="35"/>
  <c r="I84" i="35" s="1"/>
  <c r="I83" i="35" s="1"/>
  <c r="I82" i="35" s="1"/>
  <c r="L84" i="35"/>
  <c r="L83" i="35" s="1"/>
  <c r="L82" i="35" s="1"/>
  <c r="L80" i="35"/>
  <c r="K80" i="35"/>
  <c r="K79" i="35" s="1"/>
  <c r="K78" i="35" s="1"/>
  <c r="J80" i="35"/>
  <c r="J79" i="35" s="1"/>
  <c r="J78" i="35" s="1"/>
  <c r="I80" i="35"/>
  <c r="I79" i="35" s="1"/>
  <c r="I78" i="35" s="1"/>
  <c r="L79" i="35"/>
  <c r="L78" i="35" s="1"/>
  <c r="L74" i="35"/>
  <c r="L73" i="35" s="1"/>
  <c r="K74" i="35"/>
  <c r="K73" i="35" s="1"/>
  <c r="J74" i="35"/>
  <c r="J73" i="35" s="1"/>
  <c r="I74" i="35"/>
  <c r="I73" i="35" s="1"/>
  <c r="L69" i="35"/>
  <c r="L68" i="35" s="1"/>
  <c r="K69" i="35"/>
  <c r="J69" i="35"/>
  <c r="J68" i="35" s="1"/>
  <c r="I69" i="35"/>
  <c r="K68" i="35"/>
  <c r="I68" i="35"/>
  <c r="L64" i="35"/>
  <c r="L63" i="35" s="1"/>
  <c r="K64" i="35"/>
  <c r="K63" i="35" s="1"/>
  <c r="J64" i="35"/>
  <c r="I64" i="35"/>
  <c r="I63" i="35" s="1"/>
  <c r="J63" i="35"/>
  <c r="L45" i="35"/>
  <c r="L44" i="35" s="1"/>
  <c r="L43" i="35" s="1"/>
  <c r="L42" i="35" s="1"/>
  <c r="K45" i="35"/>
  <c r="K44" i="35" s="1"/>
  <c r="K43" i="35" s="1"/>
  <c r="K42" i="35" s="1"/>
  <c r="J45" i="35"/>
  <c r="I45" i="35"/>
  <c r="I44" i="35" s="1"/>
  <c r="I43" i="35" s="1"/>
  <c r="I42" i="35" s="1"/>
  <c r="J44" i="35"/>
  <c r="J43" i="35" s="1"/>
  <c r="J42" i="35" s="1"/>
  <c r="L40" i="35"/>
  <c r="L39" i="35" s="1"/>
  <c r="L38" i="35" s="1"/>
  <c r="K40" i="35"/>
  <c r="K39" i="35" s="1"/>
  <c r="K38" i="35" s="1"/>
  <c r="J40" i="35"/>
  <c r="J39" i="35" s="1"/>
  <c r="J38" i="35" s="1"/>
  <c r="I40" i="35"/>
  <c r="I39" i="35" s="1"/>
  <c r="I38" i="35" s="1"/>
  <c r="L36" i="35"/>
  <c r="K36" i="35"/>
  <c r="J36" i="35"/>
  <c r="I36" i="35"/>
  <c r="L34" i="35"/>
  <c r="L33" i="35" s="1"/>
  <c r="L32" i="35" s="1"/>
  <c r="L31" i="35" s="1"/>
  <c r="K34" i="35"/>
  <c r="K33" i="35" s="1"/>
  <c r="K32" i="35" s="1"/>
  <c r="J34" i="35"/>
  <c r="J33" i="35" s="1"/>
  <c r="J32" i="35" s="1"/>
  <c r="I34" i="35"/>
  <c r="I33" i="35"/>
  <c r="I32" i="35" s="1"/>
  <c r="L361" i="34"/>
  <c r="L360" i="34" s="1"/>
  <c r="K361" i="34"/>
  <c r="K360" i="34" s="1"/>
  <c r="J361" i="34"/>
  <c r="J360" i="34" s="1"/>
  <c r="I361" i="34"/>
  <c r="I360" i="34" s="1"/>
  <c r="L358" i="34"/>
  <c r="L357" i="34" s="1"/>
  <c r="K358" i="34"/>
  <c r="K357" i="34" s="1"/>
  <c r="J358" i="34"/>
  <c r="J357" i="34" s="1"/>
  <c r="I358" i="34"/>
  <c r="I357" i="34" s="1"/>
  <c r="L355" i="34"/>
  <c r="L354" i="34" s="1"/>
  <c r="K355" i="34"/>
  <c r="K354" i="34" s="1"/>
  <c r="J355" i="34"/>
  <c r="J354" i="34" s="1"/>
  <c r="I355" i="34"/>
  <c r="I354" i="34" s="1"/>
  <c r="L351" i="34"/>
  <c r="L350" i="34" s="1"/>
  <c r="K351" i="34"/>
  <c r="J351" i="34"/>
  <c r="J350" i="34" s="1"/>
  <c r="I351" i="34"/>
  <c r="K350" i="34"/>
  <c r="I350" i="34"/>
  <c r="L347" i="34"/>
  <c r="L346" i="34" s="1"/>
  <c r="K347" i="34"/>
  <c r="J347" i="34"/>
  <c r="J346" i="34" s="1"/>
  <c r="I347" i="34"/>
  <c r="I346" i="34" s="1"/>
  <c r="K346" i="34"/>
  <c r="L343" i="34"/>
  <c r="L342" i="34" s="1"/>
  <c r="K343" i="34"/>
  <c r="K342" i="34" s="1"/>
  <c r="J343" i="34"/>
  <c r="J342" i="34" s="1"/>
  <c r="I343" i="34"/>
  <c r="I342" i="34" s="1"/>
  <c r="L339" i="34"/>
  <c r="K339" i="34"/>
  <c r="J339" i="34"/>
  <c r="I339" i="34"/>
  <c r="L336" i="34"/>
  <c r="K336" i="34"/>
  <c r="J336" i="34"/>
  <c r="I336" i="34"/>
  <c r="P334" i="34"/>
  <c r="O334" i="34"/>
  <c r="N334" i="34"/>
  <c r="M334" i="34"/>
  <c r="L334" i="34"/>
  <c r="K334" i="34"/>
  <c r="K333" i="34" s="1"/>
  <c r="J334" i="34"/>
  <c r="J333" i="34" s="1"/>
  <c r="I334" i="34"/>
  <c r="I333" i="34" s="1"/>
  <c r="L333" i="34"/>
  <c r="L329" i="34"/>
  <c r="L328" i="34" s="1"/>
  <c r="K329" i="34"/>
  <c r="J329" i="34"/>
  <c r="J328" i="34" s="1"/>
  <c r="I329" i="34"/>
  <c r="I328" i="34" s="1"/>
  <c r="K328" i="34"/>
  <c r="L326" i="34"/>
  <c r="L325" i="34" s="1"/>
  <c r="K326" i="34"/>
  <c r="J326" i="34"/>
  <c r="J325" i="34" s="1"/>
  <c r="I326" i="34"/>
  <c r="I325" i="34" s="1"/>
  <c r="K325" i="34"/>
  <c r="L323" i="34"/>
  <c r="L322" i="34" s="1"/>
  <c r="K323" i="34"/>
  <c r="K322" i="34" s="1"/>
  <c r="J323" i="34"/>
  <c r="J322" i="34" s="1"/>
  <c r="I323" i="34"/>
  <c r="I322" i="34"/>
  <c r="L319" i="34"/>
  <c r="L318" i="34" s="1"/>
  <c r="K319" i="34"/>
  <c r="K318" i="34" s="1"/>
  <c r="J319" i="34"/>
  <c r="J318" i="34" s="1"/>
  <c r="I319" i="34"/>
  <c r="I318" i="34" s="1"/>
  <c r="L315" i="34"/>
  <c r="L314" i="34" s="1"/>
  <c r="K315" i="34"/>
  <c r="J315" i="34"/>
  <c r="J314" i="34" s="1"/>
  <c r="I315" i="34"/>
  <c r="I314" i="34" s="1"/>
  <c r="K314" i="34"/>
  <c r="L311" i="34"/>
  <c r="L310" i="34" s="1"/>
  <c r="K311" i="34"/>
  <c r="K310" i="34" s="1"/>
  <c r="J311" i="34"/>
  <c r="J310" i="34" s="1"/>
  <c r="I311" i="34"/>
  <c r="I310" i="34" s="1"/>
  <c r="L307" i="34"/>
  <c r="K307" i="34"/>
  <c r="J307" i="34"/>
  <c r="I307" i="34"/>
  <c r="L304" i="34"/>
  <c r="K304" i="34"/>
  <c r="J304" i="34"/>
  <c r="I304" i="34"/>
  <c r="L302" i="34"/>
  <c r="L301" i="34" s="1"/>
  <c r="K302" i="34"/>
  <c r="J302" i="34"/>
  <c r="J301" i="34" s="1"/>
  <c r="I302" i="34"/>
  <c r="I301" i="34" s="1"/>
  <c r="K301" i="34"/>
  <c r="L296" i="34"/>
  <c r="L295" i="34" s="1"/>
  <c r="K296" i="34"/>
  <c r="K295" i="34" s="1"/>
  <c r="J296" i="34"/>
  <c r="J295" i="34" s="1"/>
  <c r="I296" i="34"/>
  <c r="I295" i="34" s="1"/>
  <c r="L293" i="34"/>
  <c r="L292" i="34" s="1"/>
  <c r="K293" i="34"/>
  <c r="K292" i="34" s="1"/>
  <c r="J293" i="34"/>
  <c r="J292" i="34" s="1"/>
  <c r="I293" i="34"/>
  <c r="I292" i="34" s="1"/>
  <c r="L290" i="34"/>
  <c r="L289" i="34" s="1"/>
  <c r="K290" i="34"/>
  <c r="K289" i="34" s="1"/>
  <c r="J290" i="34"/>
  <c r="J289" i="34" s="1"/>
  <c r="I290" i="34"/>
  <c r="I289" i="34" s="1"/>
  <c r="L286" i="34"/>
  <c r="L285" i="34" s="1"/>
  <c r="K286" i="34"/>
  <c r="J286" i="34"/>
  <c r="J285" i="34" s="1"/>
  <c r="I286" i="34"/>
  <c r="I285" i="34" s="1"/>
  <c r="K285" i="34"/>
  <c r="L282" i="34"/>
  <c r="L281" i="34" s="1"/>
  <c r="K282" i="34"/>
  <c r="K281" i="34" s="1"/>
  <c r="J282" i="34"/>
  <c r="J281" i="34" s="1"/>
  <c r="I282" i="34"/>
  <c r="I281" i="34" s="1"/>
  <c r="L278" i="34"/>
  <c r="L277" i="34" s="1"/>
  <c r="K278" i="34"/>
  <c r="J278" i="34"/>
  <c r="J277" i="34" s="1"/>
  <c r="I278" i="34"/>
  <c r="I277" i="34" s="1"/>
  <c r="K277" i="34"/>
  <c r="L274" i="34"/>
  <c r="K274" i="34"/>
  <c r="J274" i="34"/>
  <c r="I274" i="34"/>
  <c r="L271" i="34"/>
  <c r="K271" i="34"/>
  <c r="J271" i="34"/>
  <c r="I271" i="34"/>
  <c r="L269" i="34"/>
  <c r="L268" i="34" s="1"/>
  <c r="K269" i="34"/>
  <c r="K268" i="34" s="1"/>
  <c r="J269" i="34"/>
  <c r="J268" i="34" s="1"/>
  <c r="I269" i="34"/>
  <c r="I268" i="34" s="1"/>
  <c r="L264" i="34"/>
  <c r="K264" i="34"/>
  <c r="K263" i="34" s="1"/>
  <c r="J264" i="34"/>
  <c r="J263" i="34" s="1"/>
  <c r="I264" i="34"/>
  <c r="I263" i="34" s="1"/>
  <c r="L263" i="34"/>
  <c r="L261" i="34"/>
  <c r="K261" i="34"/>
  <c r="K260" i="34" s="1"/>
  <c r="J261" i="34"/>
  <c r="I261" i="34"/>
  <c r="I260" i="34" s="1"/>
  <c r="L260" i="34"/>
  <c r="J260" i="34"/>
  <c r="L258" i="34"/>
  <c r="K258" i="34"/>
  <c r="K257" i="34" s="1"/>
  <c r="J258" i="34"/>
  <c r="J257" i="34" s="1"/>
  <c r="I258" i="34"/>
  <c r="I257" i="34" s="1"/>
  <c r="L257" i="34"/>
  <c r="L254" i="34"/>
  <c r="K254" i="34"/>
  <c r="K253" i="34" s="1"/>
  <c r="J254" i="34"/>
  <c r="J253" i="34" s="1"/>
  <c r="I254" i="34"/>
  <c r="I253" i="34" s="1"/>
  <c r="L253" i="34"/>
  <c r="L250" i="34"/>
  <c r="K250" i="34"/>
  <c r="K249" i="34" s="1"/>
  <c r="J250" i="34"/>
  <c r="J249" i="34" s="1"/>
  <c r="I250" i="34"/>
  <c r="I249" i="34" s="1"/>
  <c r="L249" i="34"/>
  <c r="L246" i="34"/>
  <c r="K246" i="34"/>
  <c r="K245" i="34" s="1"/>
  <c r="J246" i="34"/>
  <c r="J245" i="34" s="1"/>
  <c r="I246" i="34"/>
  <c r="I245" i="34" s="1"/>
  <c r="L245" i="34"/>
  <c r="L242" i="34"/>
  <c r="K242" i="34"/>
  <c r="J242" i="34"/>
  <c r="I242" i="34"/>
  <c r="L239" i="34"/>
  <c r="K239" i="34"/>
  <c r="J239" i="34"/>
  <c r="I239" i="34"/>
  <c r="L237" i="34"/>
  <c r="K237" i="34"/>
  <c r="K236" i="34" s="1"/>
  <c r="J237" i="34"/>
  <c r="J236" i="34" s="1"/>
  <c r="I237" i="34"/>
  <c r="I236" i="34" s="1"/>
  <c r="L236" i="34"/>
  <c r="L230" i="34"/>
  <c r="K230" i="34"/>
  <c r="K229" i="34" s="1"/>
  <c r="K228" i="34" s="1"/>
  <c r="J230" i="34"/>
  <c r="J229" i="34" s="1"/>
  <c r="J228" i="34" s="1"/>
  <c r="I230" i="34"/>
  <c r="I229" i="34" s="1"/>
  <c r="I228" i="34" s="1"/>
  <c r="L229" i="34"/>
  <c r="L228" i="34" s="1"/>
  <c r="L226" i="34"/>
  <c r="L225" i="34" s="1"/>
  <c r="L224" i="34" s="1"/>
  <c r="K226" i="34"/>
  <c r="K225" i="34" s="1"/>
  <c r="K224" i="34" s="1"/>
  <c r="J226" i="34"/>
  <c r="J225" i="34" s="1"/>
  <c r="J224" i="34" s="1"/>
  <c r="I226" i="34"/>
  <c r="I225" i="34" s="1"/>
  <c r="I224" i="34" s="1"/>
  <c r="P217" i="34"/>
  <c r="O217" i="34"/>
  <c r="N217" i="34"/>
  <c r="M217" i="34"/>
  <c r="L217" i="34"/>
  <c r="L216" i="34" s="1"/>
  <c r="K217" i="34"/>
  <c r="K216" i="34" s="1"/>
  <c r="J217" i="34"/>
  <c r="J216" i="34" s="1"/>
  <c r="I217" i="34"/>
  <c r="I216" i="34" s="1"/>
  <c r="L214" i="34"/>
  <c r="L213" i="34" s="1"/>
  <c r="L212" i="34" s="1"/>
  <c r="K214" i="34"/>
  <c r="J214" i="34"/>
  <c r="J213" i="34" s="1"/>
  <c r="J212" i="34" s="1"/>
  <c r="I214" i="34"/>
  <c r="I213" i="34" s="1"/>
  <c r="K213" i="34"/>
  <c r="L207" i="34"/>
  <c r="K207" i="34"/>
  <c r="K206" i="34" s="1"/>
  <c r="K205" i="34" s="1"/>
  <c r="J207" i="34"/>
  <c r="I207" i="34"/>
  <c r="I206" i="34" s="1"/>
  <c r="I205" i="34" s="1"/>
  <c r="L206" i="34"/>
  <c r="L205" i="34" s="1"/>
  <c r="J206" i="34"/>
  <c r="J205" i="34" s="1"/>
  <c r="L203" i="34"/>
  <c r="L202" i="34" s="1"/>
  <c r="K203" i="34"/>
  <c r="K202" i="34" s="1"/>
  <c r="J203" i="34"/>
  <c r="J202" i="34" s="1"/>
  <c r="I203" i="34"/>
  <c r="I202" i="34" s="1"/>
  <c r="L198" i="34"/>
  <c r="L197" i="34" s="1"/>
  <c r="K198" i="34"/>
  <c r="K197" i="34" s="1"/>
  <c r="J198" i="34"/>
  <c r="J197" i="34" s="1"/>
  <c r="I198" i="34"/>
  <c r="I197" i="34" s="1"/>
  <c r="L192" i="34"/>
  <c r="L191" i="34" s="1"/>
  <c r="K192" i="34"/>
  <c r="K191" i="34" s="1"/>
  <c r="J192" i="34"/>
  <c r="J191" i="34" s="1"/>
  <c r="I192" i="34"/>
  <c r="I191" i="34" s="1"/>
  <c r="L187" i="34"/>
  <c r="L186" i="34" s="1"/>
  <c r="K187" i="34"/>
  <c r="K186" i="34" s="1"/>
  <c r="J187" i="34"/>
  <c r="J186" i="34" s="1"/>
  <c r="I187" i="34"/>
  <c r="I186" i="34"/>
  <c r="L184" i="34"/>
  <c r="L183" i="34" s="1"/>
  <c r="K184" i="34"/>
  <c r="K183" i="34" s="1"/>
  <c r="J184" i="34"/>
  <c r="J183" i="34" s="1"/>
  <c r="I184" i="34"/>
  <c r="I183" i="34" s="1"/>
  <c r="L176" i="34"/>
  <c r="K176" i="34"/>
  <c r="K175" i="34" s="1"/>
  <c r="J176" i="34"/>
  <c r="J175" i="34" s="1"/>
  <c r="I176" i="34"/>
  <c r="I175" i="34" s="1"/>
  <c r="L175" i="34"/>
  <c r="L171" i="34"/>
  <c r="K171" i="34"/>
  <c r="K170" i="34" s="1"/>
  <c r="J171" i="34"/>
  <c r="J170" i="34" s="1"/>
  <c r="I171" i="34"/>
  <c r="I170" i="34" s="1"/>
  <c r="L170" i="34"/>
  <c r="L167" i="34"/>
  <c r="L166" i="34" s="1"/>
  <c r="L165" i="34" s="1"/>
  <c r="K167" i="34"/>
  <c r="K166" i="34" s="1"/>
  <c r="K165" i="34" s="1"/>
  <c r="J167" i="34"/>
  <c r="J166" i="34" s="1"/>
  <c r="J165" i="34" s="1"/>
  <c r="I167" i="34"/>
  <c r="I166" i="34" s="1"/>
  <c r="I165" i="34" s="1"/>
  <c r="L162" i="34"/>
  <c r="L161" i="34" s="1"/>
  <c r="K162" i="34"/>
  <c r="K161" i="34" s="1"/>
  <c r="J162" i="34"/>
  <c r="J161" i="34" s="1"/>
  <c r="I162" i="34"/>
  <c r="I161" i="34" s="1"/>
  <c r="L157" i="34"/>
  <c r="L156" i="34" s="1"/>
  <c r="K157" i="34"/>
  <c r="K156" i="34" s="1"/>
  <c r="J157" i="34"/>
  <c r="J156" i="34" s="1"/>
  <c r="I157" i="34"/>
  <c r="I156" i="34" s="1"/>
  <c r="I155" i="34" s="1"/>
  <c r="I154" i="34" s="1"/>
  <c r="L151" i="34"/>
  <c r="L150" i="34" s="1"/>
  <c r="L149" i="34" s="1"/>
  <c r="K151" i="34"/>
  <c r="J151" i="34"/>
  <c r="J150" i="34" s="1"/>
  <c r="J149" i="34" s="1"/>
  <c r="I151" i="34"/>
  <c r="I150" i="34" s="1"/>
  <c r="I149" i="34" s="1"/>
  <c r="K150" i="34"/>
  <c r="K149" i="34" s="1"/>
  <c r="L147" i="34"/>
  <c r="K147" i="34"/>
  <c r="K146" i="34" s="1"/>
  <c r="J147" i="34"/>
  <c r="J146" i="34" s="1"/>
  <c r="I147" i="34"/>
  <c r="I146" i="34" s="1"/>
  <c r="L146" i="34"/>
  <c r="L143" i="34"/>
  <c r="K143" i="34"/>
  <c r="K142" i="34" s="1"/>
  <c r="K141" i="34" s="1"/>
  <c r="J143" i="34"/>
  <c r="J142" i="34" s="1"/>
  <c r="J141" i="34" s="1"/>
  <c r="I143" i="34"/>
  <c r="I142" i="34" s="1"/>
  <c r="I141" i="34" s="1"/>
  <c r="L142" i="34"/>
  <c r="L141" i="34" s="1"/>
  <c r="L138" i="34"/>
  <c r="L137" i="34" s="1"/>
  <c r="L136" i="34" s="1"/>
  <c r="K138" i="34"/>
  <c r="K137" i="34" s="1"/>
  <c r="K136" i="34" s="1"/>
  <c r="J138" i="34"/>
  <c r="J137" i="34" s="1"/>
  <c r="J136" i="34" s="1"/>
  <c r="I138" i="34"/>
  <c r="I137" i="34"/>
  <c r="I136" i="34" s="1"/>
  <c r="L133" i="34"/>
  <c r="L132" i="34" s="1"/>
  <c r="L131" i="34" s="1"/>
  <c r="K133" i="34"/>
  <c r="K132" i="34" s="1"/>
  <c r="K131" i="34" s="1"/>
  <c r="J133" i="34"/>
  <c r="J132" i="34" s="1"/>
  <c r="J131" i="34" s="1"/>
  <c r="I133" i="34"/>
  <c r="I132" i="34" s="1"/>
  <c r="I131" i="34" s="1"/>
  <c r="L129" i="34"/>
  <c r="K129" i="34"/>
  <c r="K128" i="34" s="1"/>
  <c r="K127" i="34" s="1"/>
  <c r="J129" i="34"/>
  <c r="J128" i="34" s="1"/>
  <c r="J127" i="34" s="1"/>
  <c r="I129" i="34"/>
  <c r="I128" i="34" s="1"/>
  <c r="I127" i="34" s="1"/>
  <c r="L128" i="34"/>
  <c r="L127" i="34" s="1"/>
  <c r="L125" i="34"/>
  <c r="L124" i="34" s="1"/>
  <c r="L123" i="34" s="1"/>
  <c r="K125" i="34"/>
  <c r="J125" i="34"/>
  <c r="J124" i="34" s="1"/>
  <c r="J123" i="34" s="1"/>
  <c r="I125" i="34"/>
  <c r="I124" i="34" s="1"/>
  <c r="I123" i="34" s="1"/>
  <c r="K124" i="34"/>
  <c r="K123" i="34" s="1"/>
  <c r="L121" i="34"/>
  <c r="K121" i="34"/>
  <c r="K120" i="34" s="1"/>
  <c r="K119" i="34" s="1"/>
  <c r="J121" i="34"/>
  <c r="I121" i="34"/>
  <c r="I120" i="34" s="1"/>
  <c r="I119" i="34" s="1"/>
  <c r="L120" i="34"/>
  <c r="L119" i="34" s="1"/>
  <c r="J120" i="34"/>
  <c r="J119" i="34" s="1"/>
  <c r="L117" i="34"/>
  <c r="L116" i="34" s="1"/>
  <c r="L115" i="34" s="1"/>
  <c r="K117" i="34"/>
  <c r="K116" i="34" s="1"/>
  <c r="K115" i="34" s="1"/>
  <c r="J117" i="34"/>
  <c r="J116" i="34" s="1"/>
  <c r="J115" i="34" s="1"/>
  <c r="I117" i="34"/>
  <c r="I116" i="34" s="1"/>
  <c r="I115" i="34" s="1"/>
  <c r="L112" i="34"/>
  <c r="K112" i="34"/>
  <c r="K111" i="34" s="1"/>
  <c r="K110" i="34" s="1"/>
  <c r="J112" i="34"/>
  <c r="J111" i="34" s="1"/>
  <c r="J110" i="34" s="1"/>
  <c r="I112" i="34"/>
  <c r="I111" i="34" s="1"/>
  <c r="I110" i="34" s="1"/>
  <c r="L111" i="34"/>
  <c r="L110" i="34" s="1"/>
  <c r="L106" i="34"/>
  <c r="K106" i="34"/>
  <c r="J106" i="34"/>
  <c r="I106" i="34"/>
  <c r="I105" i="34" s="1"/>
  <c r="L105" i="34"/>
  <c r="K105" i="34"/>
  <c r="J105" i="34"/>
  <c r="L102" i="34"/>
  <c r="K102" i="34"/>
  <c r="J102" i="34"/>
  <c r="I102" i="34"/>
  <c r="I101" i="34" s="1"/>
  <c r="L101" i="34"/>
  <c r="K101" i="34"/>
  <c r="K100" i="34" s="1"/>
  <c r="J101" i="34"/>
  <c r="L97" i="34"/>
  <c r="L96" i="34" s="1"/>
  <c r="L95" i="34" s="1"/>
  <c r="K97" i="34"/>
  <c r="K96" i="34" s="1"/>
  <c r="K95" i="34" s="1"/>
  <c r="J97" i="34"/>
  <c r="J96" i="34" s="1"/>
  <c r="J95" i="34" s="1"/>
  <c r="I97" i="34"/>
  <c r="I96" i="34" s="1"/>
  <c r="I95" i="34" s="1"/>
  <c r="L92" i="34"/>
  <c r="K92" i="34"/>
  <c r="J92" i="34"/>
  <c r="I92" i="34"/>
  <c r="I91" i="34" s="1"/>
  <c r="I90" i="34" s="1"/>
  <c r="L91" i="34"/>
  <c r="L90" i="34" s="1"/>
  <c r="K91" i="34"/>
  <c r="K90" i="34" s="1"/>
  <c r="J91" i="34"/>
  <c r="J90" i="34" s="1"/>
  <c r="L85" i="34"/>
  <c r="K85" i="34"/>
  <c r="J85" i="34"/>
  <c r="I85" i="34"/>
  <c r="I84" i="34" s="1"/>
  <c r="I83" i="34" s="1"/>
  <c r="I82" i="34" s="1"/>
  <c r="L84" i="34"/>
  <c r="L83" i="34" s="1"/>
  <c r="L82" i="34" s="1"/>
  <c r="K84" i="34"/>
  <c r="K83" i="34" s="1"/>
  <c r="K82" i="34" s="1"/>
  <c r="J84" i="34"/>
  <c r="J83" i="34" s="1"/>
  <c r="J82" i="34" s="1"/>
  <c r="L80" i="34"/>
  <c r="K80" i="34"/>
  <c r="J80" i="34"/>
  <c r="I80" i="34"/>
  <c r="I79" i="34" s="1"/>
  <c r="I78" i="34" s="1"/>
  <c r="L79" i="34"/>
  <c r="L78" i="34" s="1"/>
  <c r="K79" i="34"/>
  <c r="K78" i="34" s="1"/>
  <c r="J79" i="34"/>
  <c r="J78" i="34" s="1"/>
  <c r="L74" i="34"/>
  <c r="L73" i="34" s="1"/>
  <c r="K74" i="34"/>
  <c r="K73" i="34" s="1"/>
  <c r="J74" i="34"/>
  <c r="J73" i="34" s="1"/>
  <c r="I74" i="34"/>
  <c r="I73" i="34"/>
  <c r="L69" i="34"/>
  <c r="L68" i="34" s="1"/>
  <c r="K69" i="34"/>
  <c r="K68" i="34" s="1"/>
  <c r="J69" i="34"/>
  <c r="J68" i="34" s="1"/>
  <c r="I69" i="34"/>
  <c r="I68" i="34" s="1"/>
  <c r="L64" i="34"/>
  <c r="L63" i="34" s="1"/>
  <c r="K64" i="34"/>
  <c r="K63" i="34" s="1"/>
  <c r="J64" i="34"/>
  <c r="J63" i="34" s="1"/>
  <c r="I64" i="34"/>
  <c r="I63" i="34" s="1"/>
  <c r="I62" i="34" s="1"/>
  <c r="I61" i="34" s="1"/>
  <c r="L45" i="34"/>
  <c r="L44" i="34" s="1"/>
  <c r="L43" i="34" s="1"/>
  <c r="L42" i="34" s="1"/>
  <c r="K45" i="34"/>
  <c r="K44" i="34" s="1"/>
  <c r="K43" i="34" s="1"/>
  <c r="K42" i="34" s="1"/>
  <c r="J45" i="34"/>
  <c r="J44" i="34" s="1"/>
  <c r="J43" i="34" s="1"/>
  <c r="J42" i="34" s="1"/>
  <c r="I45" i="34"/>
  <c r="I44" i="34" s="1"/>
  <c r="I43" i="34" s="1"/>
  <c r="I42" i="34" s="1"/>
  <c r="L40" i="34"/>
  <c r="L39" i="34" s="1"/>
  <c r="L38" i="34" s="1"/>
  <c r="K40" i="34"/>
  <c r="K39" i="34" s="1"/>
  <c r="K38" i="34" s="1"/>
  <c r="J40" i="34"/>
  <c r="J39" i="34" s="1"/>
  <c r="J38" i="34" s="1"/>
  <c r="I40" i="34"/>
  <c r="I39" i="34" s="1"/>
  <c r="I38" i="34" s="1"/>
  <c r="L36" i="34"/>
  <c r="K36" i="34"/>
  <c r="J36" i="34"/>
  <c r="I36" i="34"/>
  <c r="L34" i="34"/>
  <c r="L33" i="34" s="1"/>
  <c r="L32" i="34" s="1"/>
  <c r="K34" i="34"/>
  <c r="K33" i="34" s="1"/>
  <c r="K32" i="34" s="1"/>
  <c r="J34" i="34"/>
  <c r="J33" i="34" s="1"/>
  <c r="J32" i="34" s="1"/>
  <c r="I34" i="34"/>
  <c r="I33" i="34" s="1"/>
  <c r="I32" i="34" s="1"/>
  <c r="L361" i="33"/>
  <c r="L360" i="33" s="1"/>
  <c r="K361" i="33"/>
  <c r="K360" i="33" s="1"/>
  <c r="J361" i="33"/>
  <c r="J360" i="33" s="1"/>
  <c r="I361" i="33"/>
  <c r="I360" i="33" s="1"/>
  <c r="L358" i="33"/>
  <c r="L357" i="33" s="1"/>
  <c r="K358" i="33"/>
  <c r="K357" i="33" s="1"/>
  <c r="J358" i="33"/>
  <c r="J357" i="33" s="1"/>
  <c r="I358" i="33"/>
  <c r="I357" i="33" s="1"/>
  <c r="L355" i="33"/>
  <c r="L354" i="33" s="1"/>
  <c r="K355" i="33"/>
  <c r="K354" i="33" s="1"/>
  <c r="J355" i="33"/>
  <c r="J354" i="33" s="1"/>
  <c r="I355" i="33"/>
  <c r="I354" i="33" s="1"/>
  <c r="L351" i="33"/>
  <c r="L350" i="33" s="1"/>
  <c r="K351" i="33"/>
  <c r="J351" i="33"/>
  <c r="J350" i="33" s="1"/>
  <c r="I351" i="33"/>
  <c r="I350" i="33" s="1"/>
  <c r="K350" i="33"/>
  <c r="L347" i="33"/>
  <c r="L346" i="33" s="1"/>
  <c r="K347" i="33"/>
  <c r="K346" i="33" s="1"/>
  <c r="J347" i="33"/>
  <c r="J346" i="33" s="1"/>
  <c r="I347" i="33"/>
  <c r="I346" i="33" s="1"/>
  <c r="L343" i="33"/>
  <c r="L342" i="33" s="1"/>
  <c r="K343" i="33"/>
  <c r="K342" i="33" s="1"/>
  <c r="J343" i="33"/>
  <c r="J342" i="33" s="1"/>
  <c r="I343" i="33"/>
  <c r="I342" i="33" s="1"/>
  <c r="L339" i="33"/>
  <c r="K339" i="33"/>
  <c r="J339" i="33"/>
  <c r="I339" i="33"/>
  <c r="L336" i="33"/>
  <c r="K336" i="33"/>
  <c r="J336" i="33"/>
  <c r="I336" i="33"/>
  <c r="P334" i="33"/>
  <c r="O334" i="33"/>
  <c r="N334" i="33"/>
  <c r="M334" i="33"/>
  <c r="L334" i="33"/>
  <c r="K334" i="33"/>
  <c r="K333" i="33" s="1"/>
  <c r="J334" i="33"/>
  <c r="J333" i="33" s="1"/>
  <c r="I334" i="33"/>
  <c r="I333" i="33" s="1"/>
  <c r="L333" i="33"/>
  <c r="L329" i="33"/>
  <c r="L328" i="33" s="1"/>
  <c r="K329" i="33"/>
  <c r="K328" i="33" s="1"/>
  <c r="J329" i="33"/>
  <c r="J328" i="33" s="1"/>
  <c r="I329" i="33"/>
  <c r="I328" i="33" s="1"/>
  <c r="L326" i="33"/>
  <c r="L325" i="33" s="1"/>
  <c r="K326" i="33"/>
  <c r="K325" i="33" s="1"/>
  <c r="J326" i="33"/>
  <c r="J325" i="33" s="1"/>
  <c r="I326" i="33"/>
  <c r="I325" i="33" s="1"/>
  <c r="L323" i="33"/>
  <c r="L322" i="33" s="1"/>
  <c r="K323" i="33"/>
  <c r="K322" i="33" s="1"/>
  <c r="J323" i="33"/>
  <c r="J322" i="33" s="1"/>
  <c r="I323" i="33"/>
  <c r="I322" i="33" s="1"/>
  <c r="L319" i="33"/>
  <c r="L318" i="33" s="1"/>
  <c r="K319" i="33"/>
  <c r="J319" i="33"/>
  <c r="J318" i="33" s="1"/>
  <c r="I319" i="33"/>
  <c r="I318" i="33" s="1"/>
  <c r="K318" i="33"/>
  <c r="L315" i="33"/>
  <c r="L314" i="33" s="1"/>
  <c r="K315" i="33"/>
  <c r="J315" i="33"/>
  <c r="J314" i="33" s="1"/>
  <c r="I315" i="33"/>
  <c r="I314" i="33" s="1"/>
  <c r="K314" i="33"/>
  <c r="L311" i="33"/>
  <c r="L310" i="33" s="1"/>
  <c r="K311" i="33"/>
  <c r="K310" i="33" s="1"/>
  <c r="J311" i="33"/>
  <c r="J310" i="33" s="1"/>
  <c r="I311" i="33"/>
  <c r="I310" i="33" s="1"/>
  <c r="L307" i="33"/>
  <c r="K307" i="33"/>
  <c r="J307" i="33"/>
  <c r="I307" i="33"/>
  <c r="L304" i="33"/>
  <c r="K304" i="33"/>
  <c r="J304" i="33"/>
  <c r="I304" i="33"/>
  <c r="L302" i="33"/>
  <c r="L301" i="33" s="1"/>
  <c r="K302" i="33"/>
  <c r="K301" i="33" s="1"/>
  <c r="J302" i="33"/>
  <c r="J301" i="33" s="1"/>
  <c r="I302" i="33"/>
  <c r="I301" i="33" s="1"/>
  <c r="L296" i="33"/>
  <c r="L295" i="33" s="1"/>
  <c r="K296" i="33"/>
  <c r="K295" i="33" s="1"/>
  <c r="J296" i="33"/>
  <c r="J295" i="33" s="1"/>
  <c r="I296" i="33"/>
  <c r="I295" i="33" s="1"/>
  <c r="L293" i="33"/>
  <c r="L292" i="33" s="1"/>
  <c r="K293" i="33"/>
  <c r="J293" i="33"/>
  <c r="J292" i="33" s="1"/>
  <c r="I293" i="33"/>
  <c r="I292" i="33" s="1"/>
  <c r="K292" i="33"/>
  <c r="L290" i="33"/>
  <c r="L289" i="33" s="1"/>
  <c r="K290" i="33"/>
  <c r="K289" i="33" s="1"/>
  <c r="J290" i="33"/>
  <c r="J289" i="33" s="1"/>
  <c r="I290" i="33"/>
  <c r="I289" i="33" s="1"/>
  <c r="L286" i="33"/>
  <c r="L285" i="33" s="1"/>
  <c r="K286" i="33"/>
  <c r="K285" i="33" s="1"/>
  <c r="J286" i="33"/>
  <c r="J285" i="33" s="1"/>
  <c r="I286" i="33"/>
  <c r="I285" i="33" s="1"/>
  <c r="L282" i="33"/>
  <c r="L281" i="33" s="1"/>
  <c r="K282" i="33"/>
  <c r="J282" i="33"/>
  <c r="J281" i="33" s="1"/>
  <c r="I282" i="33"/>
  <c r="I281" i="33" s="1"/>
  <c r="K281" i="33"/>
  <c r="L278" i="33"/>
  <c r="L277" i="33" s="1"/>
  <c r="K278" i="33"/>
  <c r="K277" i="33" s="1"/>
  <c r="J278" i="33"/>
  <c r="J277" i="33" s="1"/>
  <c r="I278" i="33"/>
  <c r="I277" i="33" s="1"/>
  <c r="L274" i="33"/>
  <c r="K274" i="33"/>
  <c r="J274" i="33"/>
  <c r="I274" i="33"/>
  <c r="L271" i="33"/>
  <c r="K271" i="33"/>
  <c r="J271" i="33"/>
  <c r="I271" i="33"/>
  <c r="L269" i="33"/>
  <c r="L268" i="33" s="1"/>
  <c r="K269" i="33"/>
  <c r="K268" i="33" s="1"/>
  <c r="J269" i="33"/>
  <c r="J268" i="33" s="1"/>
  <c r="I269" i="33"/>
  <c r="I268" i="33" s="1"/>
  <c r="L264" i="33"/>
  <c r="K264" i="33"/>
  <c r="J264" i="33"/>
  <c r="I264" i="33"/>
  <c r="L263" i="33"/>
  <c r="K263" i="33"/>
  <c r="J263" i="33"/>
  <c r="I263" i="33"/>
  <c r="L261" i="33"/>
  <c r="K261" i="33"/>
  <c r="J261" i="33"/>
  <c r="I261" i="33"/>
  <c r="L260" i="33"/>
  <c r="K260" i="33"/>
  <c r="J260" i="33"/>
  <c r="I260" i="33"/>
  <c r="L258" i="33"/>
  <c r="K258" i="33"/>
  <c r="J258" i="33"/>
  <c r="I258" i="33"/>
  <c r="L257" i="33"/>
  <c r="K257" i="33"/>
  <c r="J257" i="33"/>
  <c r="I257" i="33"/>
  <c r="L254" i="33"/>
  <c r="K254" i="33"/>
  <c r="J254" i="33"/>
  <c r="I254" i="33"/>
  <c r="L253" i="33"/>
  <c r="K253" i="33"/>
  <c r="J253" i="33"/>
  <c r="I253" i="33"/>
  <c r="L250" i="33"/>
  <c r="K250" i="33"/>
  <c r="J250" i="33"/>
  <c r="I250" i="33"/>
  <c r="L249" i="33"/>
  <c r="K249" i="33"/>
  <c r="J249" i="33"/>
  <c r="I249" i="33"/>
  <c r="L246" i="33"/>
  <c r="K246" i="33"/>
  <c r="J246" i="33"/>
  <c r="I246" i="33"/>
  <c r="L245" i="33"/>
  <c r="K245" i="33"/>
  <c r="J245" i="33"/>
  <c r="I245" i="33"/>
  <c r="L242" i="33"/>
  <c r="K242" i="33"/>
  <c r="J242" i="33"/>
  <c r="I242" i="33"/>
  <c r="L239" i="33"/>
  <c r="K239" i="33"/>
  <c r="J239" i="33"/>
  <c r="I239" i="33"/>
  <c r="L237" i="33"/>
  <c r="K237" i="33"/>
  <c r="J237" i="33"/>
  <c r="I237" i="33"/>
  <c r="L236" i="33"/>
  <c r="L235" i="33" s="1"/>
  <c r="K236" i="33"/>
  <c r="K235" i="33" s="1"/>
  <c r="J236" i="33"/>
  <c r="J235" i="33" s="1"/>
  <c r="I236" i="33"/>
  <c r="I235" i="33" s="1"/>
  <c r="L230" i="33"/>
  <c r="K230" i="33"/>
  <c r="J230" i="33"/>
  <c r="I230" i="33"/>
  <c r="L229" i="33"/>
  <c r="L228" i="33" s="1"/>
  <c r="K229" i="33"/>
  <c r="J229" i="33"/>
  <c r="J228" i="33" s="1"/>
  <c r="I229" i="33"/>
  <c r="I228" i="33" s="1"/>
  <c r="K228" i="33"/>
  <c r="L226" i="33"/>
  <c r="L225" i="33" s="1"/>
  <c r="L224" i="33" s="1"/>
  <c r="K226" i="33"/>
  <c r="J226" i="33"/>
  <c r="J225" i="33" s="1"/>
  <c r="J224" i="33" s="1"/>
  <c r="I226" i="33"/>
  <c r="I225" i="33" s="1"/>
  <c r="I224" i="33" s="1"/>
  <c r="K225" i="33"/>
  <c r="K224" i="33" s="1"/>
  <c r="P217" i="33"/>
  <c r="O217" i="33"/>
  <c r="N217" i="33"/>
  <c r="M217" i="33"/>
  <c r="L217" i="33"/>
  <c r="L216" i="33" s="1"/>
  <c r="K217" i="33"/>
  <c r="K216" i="33" s="1"/>
  <c r="J217" i="33"/>
  <c r="J216" i="33" s="1"/>
  <c r="I217" i="33"/>
  <c r="I216" i="33" s="1"/>
  <c r="L214" i="33"/>
  <c r="L213" i="33" s="1"/>
  <c r="L212" i="33" s="1"/>
  <c r="K214" i="33"/>
  <c r="K213" i="33" s="1"/>
  <c r="J214" i="33"/>
  <c r="J213" i="33" s="1"/>
  <c r="I214" i="33"/>
  <c r="I213" i="33" s="1"/>
  <c r="L207" i="33"/>
  <c r="K207" i="33"/>
  <c r="K206" i="33" s="1"/>
  <c r="K205" i="33" s="1"/>
  <c r="J207" i="33"/>
  <c r="I207" i="33"/>
  <c r="L206" i="33"/>
  <c r="L205" i="33" s="1"/>
  <c r="J206" i="33"/>
  <c r="J205" i="33" s="1"/>
  <c r="I206" i="33"/>
  <c r="I205" i="33" s="1"/>
  <c r="L203" i="33"/>
  <c r="L202" i="33" s="1"/>
  <c r="K203" i="33"/>
  <c r="K202" i="33" s="1"/>
  <c r="J203" i="33"/>
  <c r="J202" i="33" s="1"/>
  <c r="I203" i="33"/>
  <c r="I202" i="33" s="1"/>
  <c r="L198" i="33"/>
  <c r="L197" i="33" s="1"/>
  <c r="K198" i="33"/>
  <c r="K197" i="33" s="1"/>
  <c r="J198" i="33"/>
  <c r="J197" i="33" s="1"/>
  <c r="I198" i="33"/>
  <c r="I197" i="33" s="1"/>
  <c r="L192" i="33"/>
  <c r="L191" i="33" s="1"/>
  <c r="K192" i="33"/>
  <c r="K191" i="33" s="1"/>
  <c r="J192" i="33"/>
  <c r="J191" i="33" s="1"/>
  <c r="I192" i="33"/>
  <c r="I191" i="33" s="1"/>
  <c r="L187" i="33"/>
  <c r="L186" i="33" s="1"/>
  <c r="K187" i="33"/>
  <c r="K186" i="33" s="1"/>
  <c r="J187" i="33"/>
  <c r="J186" i="33" s="1"/>
  <c r="I187" i="33"/>
  <c r="I186" i="33" s="1"/>
  <c r="L184" i="33"/>
  <c r="L183" i="33" s="1"/>
  <c r="K184" i="33"/>
  <c r="K183" i="33" s="1"/>
  <c r="J184" i="33"/>
  <c r="J183" i="33" s="1"/>
  <c r="I184" i="33"/>
  <c r="I183" i="33" s="1"/>
  <c r="L176" i="33"/>
  <c r="K176" i="33"/>
  <c r="K175" i="33" s="1"/>
  <c r="J176" i="33"/>
  <c r="I176" i="33"/>
  <c r="L175" i="33"/>
  <c r="J175" i="33"/>
  <c r="I175" i="33"/>
  <c r="L171" i="33"/>
  <c r="K171" i="33"/>
  <c r="K170" i="33" s="1"/>
  <c r="J171" i="33"/>
  <c r="I171" i="33"/>
  <c r="L170" i="33"/>
  <c r="J170" i="33"/>
  <c r="J169" i="33" s="1"/>
  <c r="I170" i="33"/>
  <c r="I169" i="33" s="1"/>
  <c r="L167" i="33"/>
  <c r="L166" i="33" s="1"/>
  <c r="L165" i="33" s="1"/>
  <c r="K167" i="33"/>
  <c r="J167" i="33"/>
  <c r="J166" i="33" s="1"/>
  <c r="J165" i="33" s="1"/>
  <c r="J164" i="33" s="1"/>
  <c r="I167" i="33"/>
  <c r="I166" i="33" s="1"/>
  <c r="I165" i="33" s="1"/>
  <c r="K166" i="33"/>
  <c r="K165" i="33" s="1"/>
  <c r="L162" i="33"/>
  <c r="L161" i="33" s="1"/>
  <c r="K162" i="33"/>
  <c r="K161" i="33" s="1"/>
  <c r="J162" i="33"/>
  <c r="J161" i="33" s="1"/>
  <c r="I162" i="33"/>
  <c r="I161" i="33" s="1"/>
  <c r="L157" i="33"/>
  <c r="L156" i="33" s="1"/>
  <c r="K157" i="33"/>
  <c r="K156" i="33" s="1"/>
  <c r="J157" i="33"/>
  <c r="J156" i="33" s="1"/>
  <c r="I157" i="33"/>
  <c r="I156" i="33" s="1"/>
  <c r="I155" i="33" s="1"/>
  <c r="I154" i="33" s="1"/>
  <c r="L151" i="33"/>
  <c r="L150" i="33" s="1"/>
  <c r="L149" i="33" s="1"/>
  <c r="K151" i="33"/>
  <c r="K150" i="33" s="1"/>
  <c r="K149" i="33" s="1"/>
  <c r="J151" i="33"/>
  <c r="J150" i="33" s="1"/>
  <c r="J149" i="33" s="1"/>
  <c r="I151" i="33"/>
  <c r="I150" i="33" s="1"/>
  <c r="I149" i="33" s="1"/>
  <c r="L147" i="33"/>
  <c r="K147" i="33"/>
  <c r="K146" i="33" s="1"/>
  <c r="J147" i="33"/>
  <c r="I147" i="33"/>
  <c r="I146" i="33" s="1"/>
  <c r="L146" i="33"/>
  <c r="J146" i="33"/>
  <c r="L143" i="33"/>
  <c r="K143" i="33"/>
  <c r="K142" i="33" s="1"/>
  <c r="K141" i="33" s="1"/>
  <c r="J143" i="33"/>
  <c r="J142" i="33" s="1"/>
  <c r="J141" i="33" s="1"/>
  <c r="I143" i="33"/>
  <c r="L142" i="33"/>
  <c r="L141" i="33" s="1"/>
  <c r="I142" i="33"/>
  <c r="I141" i="33" s="1"/>
  <c r="L138" i="33"/>
  <c r="L137" i="33" s="1"/>
  <c r="L136" i="33" s="1"/>
  <c r="K138" i="33"/>
  <c r="J138" i="33"/>
  <c r="J137" i="33" s="1"/>
  <c r="J136" i="33" s="1"/>
  <c r="I138" i="33"/>
  <c r="I137" i="33" s="1"/>
  <c r="I136" i="33" s="1"/>
  <c r="K137" i="33"/>
  <c r="K136" i="33" s="1"/>
  <c r="L133" i="33"/>
  <c r="L132" i="33" s="1"/>
  <c r="L131" i="33" s="1"/>
  <c r="K133" i="33"/>
  <c r="K132" i="33" s="1"/>
  <c r="K131" i="33" s="1"/>
  <c r="J133" i="33"/>
  <c r="J132" i="33" s="1"/>
  <c r="J131" i="33" s="1"/>
  <c r="I133" i="33"/>
  <c r="I132" i="33" s="1"/>
  <c r="I131" i="33" s="1"/>
  <c r="L129" i="33"/>
  <c r="K129" i="33"/>
  <c r="K128" i="33" s="1"/>
  <c r="K127" i="33" s="1"/>
  <c r="J129" i="33"/>
  <c r="J128" i="33" s="1"/>
  <c r="J127" i="33" s="1"/>
  <c r="I129" i="33"/>
  <c r="I128" i="33" s="1"/>
  <c r="I127" i="33" s="1"/>
  <c r="L128" i="33"/>
  <c r="L127" i="33" s="1"/>
  <c r="L125" i="33"/>
  <c r="L124" i="33" s="1"/>
  <c r="L123" i="33" s="1"/>
  <c r="K125" i="33"/>
  <c r="K124" i="33" s="1"/>
  <c r="K123" i="33" s="1"/>
  <c r="J125" i="33"/>
  <c r="J124" i="33" s="1"/>
  <c r="J123" i="33" s="1"/>
  <c r="I125" i="33"/>
  <c r="I124" i="33" s="1"/>
  <c r="I123" i="33" s="1"/>
  <c r="L121" i="33"/>
  <c r="K121" i="33"/>
  <c r="K120" i="33" s="1"/>
  <c r="K119" i="33" s="1"/>
  <c r="J121" i="33"/>
  <c r="J120" i="33" s="1"/>
  <c r="J119" i="33" s="1"/>
  <c r="I121" i="33"/>
  <c r="I120" i="33" s="1"/>
  <c r="I119" i="33" s="1"/>
  <c r="L120" i="33"/>
  <c r="L119" i="33" s="1"/>
  <c r="L117" i="33"/>
  <c r="L116" i="33" s="1"/>
  <c r="L115" i="33" s="1"/>
  <c r="K117" i="33"/>
  <c r="K116" i="33" s="1"/>
  <c r="K115" i="33" s="1"/>
  <c r="J117" i="33"/>
  <c r="J116" i="33" s="1"/>
  <c r="J115" i="33" s="1"/>
  <c r="I117" i="33"/>
  <c r="I116" i="33" s="1"/>
  <c r="I115" i="33" s="1"/>
  <c r="L112" i="33"/>
  <c r="K112" i="33"/>
  <c r="K111" i="33" s="1"/>
  <c r="K110" i="33" s="1"/>
  <c r="J112" i="33"/>
  <c r="I112" i="33"/>
  <c r="I111" i="33" s="1"/>
  <c r="I110" i="33" s="1"/>
  <c r="L111" i="33"/>
  <c r="L110" i="33" s="1"/>
  <c r="J111" i="33"/>
  <c r="J110" i="33" s="1"/>
  <c r="L106" i="33"/>
  <c r="K106" i="33"/>
  <c r="K105" i="33" s="1"/>
  <c r="J106" i="33"/>
  <c r="J105" i="33" s="1"/>
  <c r="I106" i="33"/>
  <c r="I105" i="33" s="1"/>
  <c r="L105" i="33"/>
  <c r="L102" i="33"/>
  <c r="K102" i="33"/>
  <c r="K101" i="33" s="1"/>
  <c r="J102" i="33"/>
  <c r="J101" i="33" s="1"/>
  <c r="I102" i="33"/>
  <c r="I101" i="33" s="1"/>
  <c r="L101" i="33"/>
  <c r="L100" i="33" s="1"/>
  <c r="L97" i="33"/>
  <c r="L96" i="33" s="1"/>
  <c r="L95" i="33" s="1"/>
  <c r="K97" i="33"/>
  <c r="K96" i="33" s="1"/>
  <c r="K95" i="33" s="1"/>
  <c r="J97" i="33"/>
  <c r="J96" i="33" s="1"/>
  <c r="J95" i="33" s="1"/>
  <c r="I97" i="33"/>
  <c r="I96" i="33" s="1"/>
  <c r="I95" i="33" s="1"/>
  <c r="L92" i="33"/>
  <c r="K92" i="33"/>
  <c r="K91" i="33" s="1"/>
  <c r="K90" i="33" s="1"/>
  <c r="J92" i="33"/>
  <c r="J91" i="33" s="1"/>
  <c r="J90" i="33" s="1"/>
  <c r="I92" i="33"/>
  <c r="I91" i="33" s="1"/>
  <c r="I90" i="33" s="1"/>
  <c r="L91" i="33"/>
  <c r="L90" i="33" s="1"/>
  <c r="L85" i="33"/>
  <c r="K85" i="33"/>
  <c r="K84" i="33" s="1"/>
  <c r="K83" i="33" s="1"/>
  <c r="K82" i="33" s="1"/>
  <c r="J85" i="33"/>
  <c r="J84" i="33" s="1"/>
  <c r="J83" i="33" s="1"/>
  <c r="J82" i="33" s="1"/>
  <c r="I85" i="33"/>
  <c r="I84" i="33" s="1"/>
  <c r="I83" i="33" s="1"/>
  <c r="I82" i="33" s="1"/>
  <c r="L84" i="33"/>
  <c r="L83" i="33" s="1"/>
  <c r="L82" i="33" s="1"/>
  <c r="L80" i="33"/>
  <c r="K80" i="33"/>
  <c r="K79" i="33" s="1"/>
  <c r="K78" i="33" s="1"/>
  <c r="J80" i="33"/>
  <c r="I80" i="33"/>
  <c r="L79" i="33"/>
  <c r="L78" i="33" s="1"/>
  <c r="J79" i="33"/>
  <c r="J78" i="33" s="1"/>
  <c r="I79" i="33"/>
  <c r="I78" i="33" s="1"/>
  <c r="L74" i="33"/>
  <c r="L73" i="33" s="1"/>
  <c r="K74" i="33"/>
  <c r="K73" i="33" s="1"/>
  <c r="J74" i="33"/>
  <c r="J73" i="33" s="1"/>
  <c r="I74" i="33"/>
  <c r="I73" i="33" s="1"/>
  <c r="L69" i="33"/>
  <c r="L68" i="33" s="1"/>
  <c r="K69" i="33"/>
  <c r="K68" i="33" s="1"/>
  <c r="J69" i="33"/>
  <c r="J68" i="33" s="1"/>
  <c r="I69" i="33"/>
  <c r="I68" i="33" s="1"/>
  <c r="L64" i="33"/>
  <c r="L63" i="33" s="1"/>
  <c r="K64" i="33"/>
  <c r="K63" i="33" s="1"/>
  <c r="J64" i="33"/>
  <c r="J63" i="33" s="1"/>
  <c r="I64" i="33"/>
  <c r="I63" i="33" s="1"/>
  <c r="L45" i="33"/>
  <c r="L44" i="33" s="1"/>
  <c r="L43" i="33" s="1"/>
  <c r="L42" i="33" s="1"/>
  <c r="K45" i="33"/>
  <c r="J45" i="33"/>
  <c r="J44" i="33" s="1"/>
  <c r="J43" i="33" s="1"/>
  <c r="J42" i="33" s="1"/>
  <c r="I45" i="33"/>
  <c r="I44" i="33" s="1"/>
  <c r="I43" i="33" s="1"/>
  <c r="I42" i="33" s="1"/>
  <c r="K44" i="33"/>
  <c r="K43" i="33" s="1"/>
  <c r="K42" i="33" s="1"/>
  <c r="L40" i="33"/>
  <c r="L39" i="33" s="1"/>
  <c r="L38" i="33" s="1"/>
  <c r="K40" i="33"/>
  <c r="K39" i="33" s="1"/>
  <c r="K38" i="33" s="1"/>
  <c r="J40" i="33"/>
  <c r="J39" i="33" s="1"/>
  <c r="J38" i="33" s="1"/>
  <c r="I40" i="33"/>
  <c r="I39" i="33" s="1"/>
  <c r="I38" i="33" s="1"/>
  <c r="L36" i="33"/>
  <c r="K36" i="33"/>
  <c r="J36" i="33"/>
  <c r="I36" i="33"/>
  <c r="L34" i="33"/>
  <c r="L33" i="33" s="1"/>
  <c r="L32" i="33" s="1"/>
  <c r="L31" i="33" s="1"/>
  <c r="K34" i="33"/>
  <c r="K33" i="33" s="1"/>
  <c r="K32" i="33" s="1"/>
  <c r="J34" i="33"/>
  <c r="J33" i="33" s="1"/>
  <c r="J32" i="33" s="1"/>
  <c r="I34" i="33"/>
  <c r="I33" i="33" s="1"/>
  <c r="I32" i="33" s="1"/>
  <c r="L361" i="11"/>
  <c r="L360" i="11" s="1"/>
  <c r="K361" i="11"/>
  <c r="K360" i="11" s="1"/>
  <c r="J361" i="11"/>
  <c r="J360" i="11" s="1"/>
  <c r="I361" i="11"/>
  <c r="I360" i="11" s="1"/>
  <c r="L358" i="11"/>
  <c r="L357" i="11" s="1"/>
  <c r="K358" i="11"/>
  <c r="K357" i="11" s="1"/>
  <c r="J358" i="11"/>
  <c r="J357" i="11" s="1"/>
  <c r="I358" i="11"/>
  <c r="I357" i="11"/>
  <c r="L355" i="11"/>
  <c r="L354" i="11" s="1"/>
  <c r="K355" i="11"/>
  <c r="K354" i="11" s="1"/>
  <c r="J355" i="11"/>
  <c r="J354" i="11" s="1"/>
  <c r="I355" i="11"/>
  <c r="I354" i="11" s="1"/>
  <c r="L351" i="11"/>
  <c r="L350" i="11" s="1"/>
  <c r="K351" i="11"/>
  <c r="K350" i="11" s="1"/>
  <c r="J351" i="11"/>
  <c r="J350" i="11" s="1"/>
  <c r="I351" i="11"/>
  <c r="I350" i="11"/>
  <c r="L347" i="11"/>
  <c r="L346" i="11" s="1"/>
  <c r="K347" i="11"/>
  <c r="K346" i="11" s="1"/>
  <c r="J347" i="11"/>
  <c r="J346" i="11" s="1"/>
  <c r="I347" i="11"/>
  <c r="I346" i="11" s="1"/>
  <c r="L343" i="11"/>
  <c r="L342" i="11" s="1"/>
  <c r="K343" i="11"/>
  <c r="K342" i="11" s="1"/>
  <c r="J343" i="11"/>
  <c r="J342" i="11" s="1"/>
  <c r="I343" i="11"/>
  <c r="I342" i="11" s="1"/>
  <c r="L339" i="11"/>
  <c r="K339" i="11"/>
  <c r="J339" i="11"/>
  <c r="I339" i="11"/>
  <c r="L336" i="11"/>
  <c r="K336" i="11"/>
  <c r="J336" i="11"/>
  <c r="I336" i="11"/>
  <c r="P334" i="11"/>
  <c r="O334" i="11"/>
  <c r="N334" i="11"/>
  <c r="M334" i="11"/>
  <c r="L334" i="11"/>
  <c r="K334" i="11"/>
  <c r="K333" i="11" s="1"/>
  <c r="J334" i="11"/>
  <c r="J333" i="11" s="1"/>
  <c r="I334" i="11"/>
  <c r="I333" i="11" s="1"/>
  <c r="L333" i="11"/>
  <c r="L329" i="11"/>
  <c r="L328" i="11" s="1"/>
  <c r="K329" i="11"/>
  <c r="K328" i="11" s="1"/>
  <c r="J329" i="11"/>
  <c r="J328" i="11" s="1"/>
  <c r="I329" i="11"/>
  <c r="I328" i="11" s="1"/>
  <c r="L326" i="11"/>
  <c r="L325" i="11" s="1"/>
  <c r="K326" i="11"/>
  <c r="K325" i="11" s="1"/>
  <c r="J326" i="11"/>
  <c r="J325" i="11" s="1"/>
  <c r="I326" i="11"/>
  <c r="I325" i="11" s="1"/>
  <c r="L323" i="11"/>
  <c r="L322" i="11" s="1"/>
  <c r="K323" i="11"/>
  <c r="J323" i="11"/>
  <c r="J322" i="11" s="1"/>
  <c r="I323" i="11"/>
  <c r="I322" i="11" s="1"/>
  <c r="K322" i="11"/>
  <c r="L319" i="11"/>
  <c r="L318" i="11" s="1"/>
  <c r="K319" i="11"/>
  <c r="K318" i="11" s="1"/>
  <c r="J319" i="11"/>
  <c r="J318" i="11" s="1"/>
  <c r="I319" i="11"/>
  <c r="I318" i="11" s="1"/>
  <c r="L315" i="11"/>
  <c r="L314" i="11" s="1"/>
  <c r="K315" i="11"/>
  <c r="J315" i="11"/>
  <c r="J314" i="11" s="1"/>
  <c r="I315" i="11"/>
  <c r="I314" i="11" s="1"/>
  <c r="K314" i="11"/>
  <c r="L311" i="11"/>
  <c r="L310" i="11" s="1"/>
  <c r="K311" i="11"/>
  <c r="K310" i="11" s="1"/>
  <c r="J311" i="11"/>
  <c r="J310" i="11" s="1"/>
  <c r="I311" i="11"/>
  <c r="I310" i="11" s="1"/>
  <c r="L307" i="11"/>
  <c r="K307" i="11"/>
  <c r="J307" i="11"/>
  <c r="I307" i="11"/>
  <c r="L304" i="11"/>
  <c r="K304" i="11"/>
  <c r="J304" i="11"/>
  <c r="I304" i="11"/>
  <c r="L302" i="11"/>
  <c r="L301" i="11" s="1"/>
  <c r="K302" i="11"/>
  <c r="J302" i="11"/>
  <c r="J301" i="11" s="1"/>
  <c r="I302" i="11"/>
  <c r="I301" i="11" s="1"/>
  <c r="K301" i="11"/>
  <c r="L296" i="11"/>
  <c r="L295" i="11" s="1"/>
  <c r="K296" i="11"/>
  <c r="K295" i="11" s="1"/>
  <c r="J296" i="11"/>
  <c r="J295" i="11" s="1"/>
  <c r="I296" i="11"/>
  <c r="I295" i="11" s="1"/>
  <c r="L293" i="11"/>
  <c r="L292" i="11" s="1"/>
  <c r="K293" i="11"/>
  <c r="K292" i="11" s="1"/>
  <c r="J293" i="11"/>
  <c r="J292" i="11" s="1"/>
  <c r="I293" i="11"/>
  <c r="I292" i="11" s="1"/>
  <c r="L290" i="11"/>
  <c r="L289" i="11" s="1"/>
  <c r="K290" i="11"/>
  <c r="K289" i="11" s="1"/>
  <c r="J290" i="11"/>
  <c r="J289" i="11" s="1"/>
  <c r="I290" i="11"/>
  <c r="I289" i="11"/>
  <c r="L286" i="11"/>
  <c r="L285" i="11" s="1"/>
  <c r="K286" i="11"/>
  <c r="J286" i="11"/>
  <c r="J285" i="11" s="1"/>
  <c r="I286" i="11"/>
  <c r="I285" i="11" s="1"/>
  <c r="K285" i="11"/>
  <c r="L282" i="11"/>
  <c r="L281" i="11" s="1"/>
  <c r="K282" i="11"/>
  <c r="K281" i="11" s="1"/>
  <c r="J282" i="11"/>
  <c r="J281" i="11" s="1"/>
  <c r="I282" i="11"/>
  <c r="I281" i="11" s="1"/>
  <c r="L278" i="11"/>
  <c r="L277" i="11" s="1"/>
  <c r="K278" i="11"/>
  <c r="J278" i="11"/>
  <c r="J277" i="11" s="1"/>
  <c r="I278" i="11"/>
  <c r="I277" i="11" s="1"/>
  <c r="K277" i="11"/>
  <c r="L274" i="11"/>
  <c r="K274" i="11"/>
  <c r="J274" i="11"/>
  <c r="I274" i="11"/>
  <c r="L271" i="11"/>
  <c r="K271" i="11"/>
  <c r="J271" i="11"/>
  <c r="I271" i="11"/>
  <c r="L269" i="11"/>
  <c r="L268" i="11" s="1"/>
  <c r="K269" i="11"/>
  <c r="K268" i="11" s="1"/>
  <c r="J269" i="11"/>
  <c r="J268" i="11" s="1"/>
  <c r="I269" i="11"/>
  <c r="I268" i="11"/>
  <c r="L264" i="11"/>
  <c r="K264" i="11"/>
  <c r="K263" i="11" s="1"/>
  <c r="J264" i="11"/>
  <c r="J263" i="11" s="1"/>
  <c r="I264" i="11"/>
  <c r="I263" i="11" s="1"/>
  <c r="L263" i="11"/>
  <c r="L261" i="11"/>
  <c r="K261" i="11"/>
  <c r="K260" i="11" s="1"/>
  <c r="J261" i="11"/>
  <c r="J260" i="11" s="1"/>
  <c r="I261" i="11"/>
  <c r="I260" i="11" s="1"/>
  <c r="L260" i="11"/>
  <c r="L258" i="11"/>
  <c r="K258" i="11"/>
  <c r="K257" i="11" s="1"/>
  <c r="J258" i="11"/>
  <c r="J257" i="11" s="1"/>
  <c r="I258" i="11"/>
  <c r="I257" i="11" s="1"/>
  <c r="L257" i="11"/>
  <c r="L254" i="11"/>
  <c r="K254" i="11"/>
  <c r="K253" i="11" s="1"/>
  <c r="J254" i="11"/>
  <c r="J253" i="11" s="1"/>
  <c r="I254" i="11"/>
  <c r="I253" i="11" s="1"/>
  <c r="L253" i="11"/>
  <c r="L250" i="11"/>
  <c r="K250" i="11"/>
  <c r="K249" i="11" s="1"/>
  <c r="J250" i="11"/>
  <c r="J249" i="11" s="1"/>
  <c r="I250" i="11"/>
  <c r="I249" i="11" s="1"/>
  <c r="L249" i="11"/>
  <c r="L246" i="11"/>
  <c r="K246" i="11"/>
  <c r="K245" i="11" s="1"/>
  <c r="J246" i="11"/>
  <c r="J245" i="11" s="1"/>
  <c r="I246" i="11"/>
  <c r="I245" i="11" s="1"/>
  <c r="L245" i="11"/>
  <c r="L242" i="11"/>
  <c r="K242" i="11"/>
  <c r="J242" i="11"/>
  <c r="I242" i="11"/>
  <c r="L239" i="11"/>
  <c r="K239" i="11"/>
  <c r="J239" i="11"/>
  <c r="I239" i="11"/>
  <c r="L237" i="11"/>
  <c r="K237" i="11"/>
  <c r="K236" i="11" s="1"/>
  <c r="J237" i="11"/>
  <c r="J236" i="11" s="1"/>
  <c r="I237" i="11"/>
  <c r="I236" i="11" s="1"/>
  <c r="L236" i="11"/>
  <c r="L230" i="11"/>
  <c r="K230" i="11"/>
  <c r="K229" i="11" s="1"/>
  <c r="K228" i="11" s="1"/>
  <c r="J230" i="11"/>
  <c r="J229" i="11" s="1"/>
  <c r="J228" i="11" s="1"/>
  <c r="I230" i="11"/>
  <c r="I229" i="11" s="1"/>
  <c r="I228" i="11" s="1"/>
  <c r="L229" i="11"/>
  <c r="L228" i="11" s="1"/>
  <c r="L226" i="11"/>
  <c r="L225" i="11" s="1"/>
  <c r="L224" i="11" s="1"/>
  <c r="K226" i="11"/>
  <c r="J226" i="11"/>
  <c r="J225" i="11" s="1"/>
  <c r="J224" i="11" s="1"/>
  <c r="I226" i="11"/>
  <c r="I225" i="11" s="1"/>
  <c r="I224" i="11" s="1"/>
  <c r="K225" i="11"/>
  <c r="K224" i="11" s="1"/>
  <c r="P217" i="11"/>
  <c r="O217" i="11"/>
  <c r="N217" i="11"/>
  <c r="M217" i="11"/>
  <c r="L217" i="11"/>
  <c r="L216" i="11" s="1"/>
  <c r="K217" i="11"/>
  <c r="J217" i="11"/>
  <c r="I217" i="11"/>
  <c r="I216" i="11" s="1"/>
  <c r="K216" i="11"/>
  <c r="J216" i="11"/>
  <c r="L214" i="11"/>
  <c r="L213" i="11" s="1"/>
  <c r="K214" i="11"/>
  <c r="K213" i="11" s="1"/>
  <c r="K212" i="11" s="1"/>
  <c r="J214" i="11"/>
  <c r="I214" i="11"/>
  <c r="J213" i="11"/>
  <c r="J212" i="11" s="1"/>
  <c r="I213" i="11"/>
  <c r="L207" i="11"/>
  <c r="K207" i="11"/>
  <c r="K206" i="11" s="1"/>
  <c r="K205" i="11" s="1"/>
  <c r="J207" i="11"/>
  <c r="J206" i="11" s="1"/>
  <c r="J205" i="11" s="1"/>
  <c r="I207" i="11"/>
  <c r="I206" i="11" s="1"/>
  <c r="I205" i="11" s="1"/>
  <c r="L206" i="11"/>
  <c r="L205" i="11" s="1"/>
  <c r="L203" i="11"/>
  <c r="L202" i="11" s="1"/>
  <c r="K203" i="11"/>
  <c r="K202" i="11" s="1"/>
  <c r="J203" i="11"/>
  <c r="J202" i="11" s="1"/>
  <c r="I203" i="11"/>
  <c r="I202" i="11"/>
  <c r="L198" i="11"/>
  <c r="L197" i="11" s="1"/>
  <c r="K198" i="11"/>
  <c r="K197" i="11" s="1"/>
  <c r="J198" i="11"/>
  <c r="J197" i="11" s="1"/>
  <c r="I198" i="11"/>
  <c r="I197" i="11" s="1"/>
  <c r="L192" i="11"/>
  <c r="L191" i="11" s="1"/>
  <c r="K192" i="11"/>
  <c r="J192" i="11"/>
  <c r="J191" i="11" s="1"/>
  <c r="I192" i="11"/>
  <c r="I191" i="11" s="1"/>
  <c r="K191" i="11"/>
  <c r="L187" i="11"/>
  <c r="L186" i="11" s="1"/>
  <c r="K187" i="11"/>
  <c r="K186" i="11" s="1"/>
  <c r="J187" i="11"/>
  <c r="J186" i="11" s="1"/>
  <c r="I187" i="11"/>
  <c r="I186" i="11" s="1"/>
  <c r="L184" i="11"/>
  <c r="L183" i="11" s="1"/>
  <c r="K184" i="11"/>
  <c r="K183" i="11" s="1"/>
  <c r="J184" i="11"/>
  <c r="I184" i="11"/>
  <c r="J183" i="11"/>
  <c r="I183" i="11"/>
  <c r="L176" i="11"/>
  <c r="K176" i="11"/>
  <c r="J176" i="11"/>
  <c r="I176" i="11"/>
  <c r="I175" i="11" s="1"/>
  <c r="L175" i="11"/>
  <c r="K175" i="11"/>
  <c r="J175" i="11"/>
  <c r="L171" i="11"/>
  <c r="K171" i="11"/>
  <c r="J171" i="11"/>
  <c r="I171" i="11"/>
  <c r="I170" i="11" s="1"/>
  <c r="L170" i="11"/>
  <c r="K170" i="11"/>
  <c r="K169" i="11" s="1"/>
  <c r="J170" i="11"/>
  <c r="J169" i="11" s="1"/>
  <c r="L167" i="11"/>
  <c r="L166" i="11" s="1"/>
  <c r="L165" i="11" s="1"/>
  <c r="K167" i="11"/>
  <c r="K166" i="11" s="1"/>
  <c r="K165" i="11" s="1"/>
  <c r="K164" i="11" s="1"/>
  <c r="J167" i="11"/>
  <c r="J166" i="11" s="1"/>
  <c r="J165" i="11" s="1"/>
  <c r="I167" i="11"/>
  <c r="I166" i="11"/>
  <c r="I165" i="11" s="1"/>
  <c r="L162" i="11"/>
  <c r="L161" i="11" s="1"/>
  <c r="K162" i="11"/>
  <c r="K161" i="11" s="1"/>
  <c r="J162" i="11"/>
  <c r="I162" i="11"/>
  <c r="I161" i="11" s="1"/>
  <c r="J161" i="11"/>
  <c r="L157" i="11"/>
  <c r="L156" i="11" s="1"/>
  <c r="K157" i="11"/>
  <c r="K156" i="11" s="1"/>
  <c r="K155" i="11" s="1"/>
  <c r="K154" i="11" s="1"/>
  <c r="J157" i="11"/>
  <c r="J156" i="11" s="1"/>
  <c r="J155" i="11" s="1"/>
  <c r="J154" i="11" s="1"/>
  <c r="I157" i="11"/>
  <c r="I156" i="11" s="1"/>
  <c r="L151" i="11"/>
  <c r="L150" i="11" s="1"/>
  <c r="L149" i="11" s="1"/>
  <c r="K151" i="11"/>
  <c r="K150" i="11" s="1"/>
  <c r="K149" i="11" s="1"/>
  <c r="J151" i="11"/>
  <c r="J150" i="11" s="1"/>
  <c r="J149" i="11" s="1"/>
  <c r="I151" i="11"/>
  <c r="I150" i="11" s="1"/>
  <c r="I149" i="11" s="1"/>
  <c r="L147" i="11"/>
  <c r="K147" i="11"/>
  <c r="J147" i="11"/>
  <c r="J146" i="11" s="1"/>
  <c r="I147" i="11"/>
  <c r="I146" i="11" s="1"/>
  <c r="L146" i="11"/>
  <c r="K146" i="11"/>
  <c r="L143" i="11"/>
  <c r="K143" i="11"/>
  <c r="J143" i="11"/>
  <c r="J142" i="11" s="1"/>
  <c r="J141" i="11" s="1"/>
  <c r="I143" i="11"/>
  <c r="I142" i="11" s="1"/>
  <c r="I141" i="11" s="1"/>
  <c r="L142" i="11"/>
  <c r="L141" i="11" s="1"/>
  <c r="K142" i="11"/>
  <c r="K141" i="11" s="1"/>
  <c r="L138" i="11"/>
  <c r="L137" i="11" s="1"/>
  <c r="L136" i="11" s="1"/>
  <c r="K138" i="11"/>
  <c r="K137" i="11" s="1"/>
  <c r="K136" i="11" s="1"/>
  <c r="K135" i="11" s="1"/>
  <c r="J138" i="11"/>
  <c r="J137" i="11" s="1"/>
  <c r="J136" i="11" s="1"/>
  <c r="I138" i="11"/>
  <c r="I137" i="11"/>
  <c r="I136" i="11" s="1"/>
  <c r="L133" i="11"/>
  <c r="L132" i="11" s="1"/>
  <c r="L131" i="11" s="1"/>
  <c r="K133" i="11"/>
  <c r="K132" i="11" s="1"/>
  <c r="K131" i="11" s="1"/>
  <c r="J133" i="11"/>
  <c r="J132" i="11" s="1"/>
  <c r="J131" i="11" s="1"/>
  <c r="I133" i="11"/>
  <c r="I132" i="11" s="1"/>
  <c r="I131" i="11" s="1"/>
  <c r="L129" i="11"/>
  <c r="K129" i="11"/>
  <c r="J129" i="11"/>
  <c r="I129" i="11"/>
  <c r="I128" i="11" s="1"/>
  <c r="I127" i="11" s="1"/>
  <c r="L128" i="11"/>
  <c r="L127" i="11" s="1"/>
  <c r="K128" i="11"/>
  <c r="K127" i="11" s="1"/>
  <c r="J128" i="11"/>
  <c r="J127" i="11" s="1"/>
  <c r="L125" i="11"/>
  <c r="L124" i="11" s="1"/>
  <c r="L123" i="11" s="1"/>
  <c r="K125" i="11"/>
  <c r="K124" i="11" s="1"/>
  <c r="K123" i="11" s="1"/>
  <c r="J125" i="11"/>
  <c r="J124" i="11" s="1"/>
  <c r="J123" i="11" s="1"/>
  <c r="I125" i="11"/>
  <c r="I124" i="11" s="1"/>
  <c r="I123" i="11" s="1"/>
  <c r="L121" i="11"/>
  <c r="K121" i="11"/>
  <c r="J121" i="11"/>
  <c r="I121" i="11"/>
  <c r="I120" i="11" s="1"/>
  <c r="I119" i="11" s="1"/>
  <c r="L120" i="11"/>
  <c r="L119" i="11" s="1"/>
  <c r="K120" i="11"/>
  <c r="K119" i="11" s="1"/>
  <c r="J120" i="11"/>
  <c r="J119" i="11" s="1"/>
  <c r="L117" i="11"/>
  <c r="L116" i="11" s="1"/>
  <c r="L115" i="11" s="1"/>
  <c r="K117" i="11"/>
  <c r="K116" i="11" s="1"/>
  <c r="K115" i="11" s="1"/>
  <c r="J117" i="11"/>
  <c r="J116" i="11" s="1"/>
  <c r="J115" i="11" s="1"/>
  <c r="I117" i="11"/>
  <c r="I116" i="11" s="1"/>
  <c r="I115" i="11" s="1"/>
  <c r="L112" i="11"/>
  <c r="K112" i="11"/>
  <c r="J112" i="11"/>
  <c r="I112" i="11"/>
  <c r="I111" i="11" s="1"/>
  <c r="I110" i="11" s="1"/>
  <c r="L111" i="11"/>
  <c r="L110" i="11" s="1"/>
  <c r="K111" i="11"/>
  <c r="K110" i="11" s="1"/>
  <c r="J111" i="11"/>
  <c r="J110" i="11" s="1"/>
  <c r="L106" i="11"/>
  <c r="K106" i="11"/>
  <c r="J106" i="11"/>
  <c r="I106" i="11"/>
  <c r="I105" i="11" s="1"/>
  <c r="L105" i="11"/>
  <c r="K105" i="11"/>
  <c r="J105" i="11"/>
  <c r="L102" i="11"/>
  <c r="K102" i="11"/>
  <c r="J102" i="11"/>
  <c r="I102" i="11"/>
  <c r="I101" i="11" s="1"/>
  <c r="I100" i="11" s="1"/>
  <c r="L101" i="11"/>
  <c r="K101" i="11"/>
  <c r="K100" i="11" s="1"/>
  <c r="J101" i="11"/>
  <c r="L97" i="11"/>
  <c r="L96" i="11" s="1"/>
  <c r="L95" i="11" s="1"/>
  <c r="K97" i="11"/>
  <c r="K96" i="11" s="1"/>
  <c r="K95" i="11" s="1"/>
  <c r="J97" i="11"/>
  <c r="J96" i="11" s="1"/>
  <c r="J95" i="11" s="1"/>
  <c r="I97" i="11"/>
  <c r="I96" i="11"/>
  <c r="I95" i="11" s="1"/>
  <c r="L92" i="11"/>
  <c r="K92" i="11"/>
  <c r="J92" i="11"/>
  <c r="J91" i="11" s="1"/>
  <c r="J90" i="11" s="1"/>
  <c r="I92" i="11"/>
  <c r="I91" i="11" s="1"/>
  <c r="I90" i="11" s="1"/>
  <c r="I89" i="11" s="1"/>
  <c r="L91" i="11"/>
  <c r="L90" i="11" s="1"/>
  <c r="K91" i="11"/>
  <c r="K90" i="11" s="1"/>
  <c r="K89" i="11" s="1"/>
  <c r="L85" i="11"/>
  <c r="K85" i="11"/>
  <c r="J85" i="11"/>
  <c r="J84" i="11" s="1"/>
  <c r="J83" i="11" s="1"/>
  <c r="J82" i="11" s="1"/>
  <c r="I85" i="11"/>
  <c r="I84" i="11" s="1"/>
  <c r="I83" i="11" s="1"/>
  <c r="I82" i="11" s="1"/>
  <c r="L84" i="11"/>
  <c r="L83" i="11" s="1"/>
  <c r="L82" i="11" s="1"/>
  <c r="K84" i="11"/>
  <c r="K83" i="11" s="1"/>
  <c r="K82" i="11" s="1"/>
  <c r="L80" i="11"/>
  <c r="K80" i="11"/>
  <c r="J80" i="11"/>
  <c r="J79" i="11" s="1"/>
  <c r="J78" i="11" s="1"/>
  <c r="I80" i="11"/>
  <c r="I79" i="11" s="1"/>
  <c r="I78" i="11" s="1"/>
  <c r="L79" i="11"/>
  <c r="L78" i="11" s="1"/>
  <c r="K79" i="11"/>
  <c r="K78" i="11" s="1"/>
  <c r="L74" i="11"/>
  <c r="L73" i="11" s="1"/>
  <c r="K74" i="11"/>
  <c r="K73" i="11" s="1"/>
  <c r="J74" i="11"/>
  <c r="J73" i="11" s="1"/>
  <c r="I74" i="11"/>
  <c r="I73" i="11" s="1"/>
  <c r="L69" i="11"/>
  <c r="L68" i="11" s="1"/>
  <c r="K69" i="11"/>
  <c r="K68" i="11" s="1"/>
  <c r="J69" i="11"/>
  <c r="J68" i="11" s="1"/>
  <c r="I69" i="11"/>
  <c r="I68" i="11" s="1"/>
  <c r="L64" i="11"/>
  <c r="L63" i="11" s="1"/>
  <c r="K64" i="11"/>
  <c r="K63" i="11" s="1"/>
  <c r="J64" i="11"/>
  <c r="J63" i="11" s="1"/>
  <c r="I64" i="11"/>
  <c r="I63" i="11" s="1"/>
  <c r="L45" i="11"/>
  <c r="L44" i="11" s="1"/>
  <c r="L43" i="11" s="1"/>
  <c r="L42" i="11" s="1"/>
  <c r="K45" i="11"/>
  <c r="K44" i="11" s="1"/>
  <c r="K43" i="11" s="1"/>
  <c r="K42" i="11" s="1"/>
  <c r="J45" i="11"/>
  <c r="J44" i="11" s="1"/>
  <c r="J43" i="11" s="1"/>
  <c r="J42" i="11" s="1"/>
  <c r="I45" i="11"/>
  <c r="I44" i="11"/>
  <c r="I43" i="11" s="1"/>
  <c r="I42" i="11" s="1"/>
  <c r="L40" i="11"/>
  <c r="L39" i="11" s="1"/>
  <c r="L38" i="11" s="1"/>
  <c r="K40" i="11"/>
  <c r="K39" i="11" s="1"/>
  <c r="K38" i="11" s="1"/>
  <c r="J40" i="11"/>
  <c r="J39" i="11" s="1"/>
  <c r="J38" i="11" s="1"/>
  <c r="I40" i="11"/>
  <c r="I39" i="11" s="1"/>
  <c r="I38" i="11" s="1"/>
  <c r="L36" i="11"/>
  <c r="K36" i="11"/>
  <c r="J36" i="11"/>
  <c r="I36" i="11"/>
  <c r="L34" i="11"/>
  <c r="L33" i="11" s="1"/>
  <c r="L32" i="11" s="1"/>
  <c r="L31" i="11" s="1"/>
  <c r="K34" i="11"/>
  <c r="K33" i="11" s="1"/>
  <c r="K32" i="11" s="1"/>
  <c r="J34" i="11"/>
  <c r="J33" i="11" s="1"/>
  <c r="J32" i="11" s="1"/>
  <c r="J31" i="11" s="1"/>
  <c r="I34" i="11"/>
  <c r="I33" i="11"/>
  <c r="I32" i="11" s="1"/>
  <c r="L361" i="6"/>
  <c r="L360" i="6" s="1"/>
  <c r="K361" i="6"/>
  <c r="K360" i="6" s="1"/>
  <c r="J361" i="6"/>
  <c r="J360" i="6" s="1"/>
  <c r="I361" i="6"/>
  <c r="I360" i="6" s="1"/>
  <c r="L358" i="6"/>
  <c r="L357" i="6" s="1"/>
  <c r="K358" i="6"/>
  <c r="J358" i="6"/>
  <c r="J357" i="6" s="1"/>
  <c r="I358" i="6"/>
  <c r="I357" i="6" s="1"/>
  <c r="K357" i="6"/>
  <c r="L355" i="6"/>
  <c r="L354" i="6" s="1"/>
  <c r="K355" i="6"/>
  <c r="K354" i="6" s="1"/>
  <c r="J355" i="6"/>
  <c r="J354" i="6" s="1"/>
  <c r="I355" i="6"/>
  <c r="I354" i="6" s="1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 s="1"/>
  <c r="L343" i="6"/>
  <c r="L342" i="6" s="1"/>
  <c r="K343" i="6"/>
  <c r="K342" i="6" s="1"/>
  <c r="J343" i="6"/>
  <c r="J342" i="6" s="1"/>
  <c r="I343" i="6"/>
  <c r="I342" i="6" s="1"/>
  <c r="L339" i="6"/>
  <c r="K339" i="6"/>
  <c r="J339" i="6"/>
  <c r="I339" i="6"/>
  <c r="L336" i="6"/>
  <c r="K336" i="6"/>
  <c r="J336" i="6"/>
  <c r="I336" i="6"/>
  <c r="P334" i="6"/>
  <c r="O334" i="6"/>
  <c r="N334" i="6"/>
  <c r="M334" i="6"/>
  <c r="L334" i="6"/>
  <c r="L333" i="6" s="1"/>
  <c r="K334" i="6"/>
  <c r="K333" i="6" s="1"/>
  <c r="J334" i="6"/>
  <c r="J333" i="6" s="1"/>
  <c r="I334" i="6"/>
  <c r="I333" i="6"/>
  <c r="L329" i="6"/>
  <c r="L328" i="6" s="1"/>
  <c r="K329" i="6"/>
  <c r="K328" i="6" s="1"/>
  <c r="J329" i="6"/>
  <c r="I329" i="6"/>
  <c r="I328" i="6" s="1"/>
  <c r="J328" i="6"/>
  <c r="L326" i="6"/>
  <c r="L325" i="6" s="1"/>
  <c r="K326" i="6"/>
  <c r="J326" i="6"/>
  <c r="J325" i="6" s="1"/>
  <c r="I326" i="6"/>
  <c r="I325" i="6" s="1"/>
  <c r="K325" i="6"/>
  <c r="L323" i="6"/>
  <c r="K323" i="6"/>
  <c r="J323" i="6"/>
  <c r="I323" i="6"/>
  <c r="I322" i="6" s="1"/>
  <c r="L322" i="6"/>
  <c r="K322" i="6"/>
  <c r="J322" i="6"/>
  <c r="L319" i="6"/>
  <c r="K319" i="6"/>
  <c r="J319" i="6"/>
  <c r="I319" i="6"/>
  <c r="I318" i="6" s="1"/>
  <c r="L318" i="6"/>
  <c r="K318" i="6"/>
  <c r="J318" i="6"/>
  <c r="L315" i="6"/>
  <c r="K315" i="6"/>
  <c r="J315" i="6"/>
  <c r="I315" i="6"/>
  <c r="I314" i="6" s="1"/>
  <c r="L314" i="6"/>
  <c r="K314" i="6"/>
  <c r="J314" i="6"/>
  <c r="L311" i="6"/>
  <c r="K311" i="6"/>
  <c r="J311" i="6"/>
  <c r="I311" i="6"/>
  <c r="I310" i="6" s="1"/>
  <c r="L310" i="6"/>
  <c r="K310" i="6"/>
  <c r="J310" i="6"/>
  <c r="L307" i="6"/>
  <c r="K307" i="6"/>
  <c r="J307" i="6"/>
  <c r="I307" i="6"/>
  <c r="L304" i="6"/>
  <c r="K304" i="6"/>
  <c r="J304" i="6"/>
  <c r="I304" i="6"/>
  <c r="L302" i="6"/>
  <c r="K302" i="6"/>
  <c r="J302" i="6"/>
  <c r="I302" i="6"/>
  <c r="I301" i="6" s="1"/>
  <c r="L301" i="6"/>
  <c r="K301" i="6"/>
  <c r="J301" i="6"/>
  <c r="L296" i="6"/>
  <c r="K296" i="6"/>
  <c r="J296" i="6"/>
  <c r="I296" i="6"/>
  <c r="I295" i="6" s="1"/>
  <c r="L295" i="6"/>
  <c r="K295" i="6"/>
  <c r="J295" i="6"/>
  <c r="L293" i="6"/>
  <c r="K293" i="6"/>
  <c r="J293" i="6"/>
  <c r="I293" i="6"/>
  <c r="I292" i="6" s="1"/>
  <c r="L292" i="6"/>
  <c r="K292" i="6"/>
  <c r="J292" i="6"/>
  <c r="L290" i="6"/>
  <c r="K290" i="6"/>
  <c r="J290" i="6"/>
  <c r="I290" i="6"/>
  <c r="I289" i="6" s="1"/>
  <c r="L289" i="6"/>
  <c r="K289" i="6"/>
  <c r="J289" i="6"/>
  <c r="L286" i="6"/>
  <c r="K286" i="6"/>
  <c r="J286" i="6"/>
  <c r="I286" i="6"/>
  <c r="I285" i="6" s="1"/>
  <c r="L285" i="6"/>
  <c r="K285" i="6"/>
  <c r="J285" i="6"/>
  <c r="L282" i="6"/>
  <c r="K282" i="6"/>
  <c r="J282" i="6"/>
  <c r="I282" i="6"/>
  <c r="I281" i="6" s="1"/>
  <c r="L281" i="6"/>
  <c r="K281" i="6"/>
  <c r="J281" i="6"/>
  <c r="L278" i="6"/>
  <c r="K278" i="6"/>
  <c r="J278" i="6"/>
  <c r="I278" i="6"/>
  <c r="I277" i="6" s="1"/>
  <c r="L277" i="6"/>
  <c r="K277" i="6"/>
  <c r="J277" i="6"/>
  <c r="L274" i="6"/>
  <c r="K274" i="6"/>
  <c r="J274" i="6"/>
  <c r="I274" i="6"/>
  <c r="L271" i="6"/>
  <c r="K271" i="6"/>
  <c r="J271" i="6"/>
  <c r="I271" i="6"/>
  <c r="L269" i="6"/>
  <c r="K269" i="6"/>
  <c r="J269" i="6"/>
  <c r="I269" i="6"/>
  <c r="I268" i="6" s="1"/>
  <c r="L268" i="6"/>
  <c r="K268" i="6"/>
  <c r="J268" i="6"/>
  <c r="L264" i="6"/>
  <c r="L263" i="6" s="1"/>
  <c r="K264" i="6"/>
  <c r="K263" i="6" s="1"/>
  <c r="J264" i="6"/>
  <c r="J263" i="6" s="1"/>
  <c r="I264" i="6"/>
  <c r="I263" i="6" s="1"/>
  <c r="L261" i="6"/>
  <c r="L260" i="6" s="1"/>
  <c r="K261" i="6"/>
  <c r="K260" i="6" s="1"/>
  <c r="J261" i="6"/>
  <c r="J260" i="6" s="1"/>
  <c r="I261" i="6"/>
  <c r="I260" i="6"/>
  <c r="L258" i="6"/>
  <c r="L257" i="6" s="1"/>
  <c r="K258" i="6"/>
  <c r="K257" i="6" s="1"/>
  <c r="J258" i="6"/>
  <c r="J257" i="6" s="1"/>
  <c r="I258" i="6"/>
  <c r="I257" i="6" s="1"/>
  <c r="L254" i="6"/>
  <c r="L253" i="6" s="1"/>
  <c r="K254" i="6"/>
  <c r="K253" i="6" s="1"/>
  <c r="J254" i="6"/>
  <c r="J253" i="6" s="1"/>
  <c r="I254" i="6"/>
  <c r="I253" i="6" s="1"/>
  <c r="L250" i="6"/>
  <c r="L249" i="6" s="1"/>
  <c r="K250" i="6"/>
  <c r="K249" i="6" s="1"/>
  <c r="J250" i="6"/>
  <c r="J249" i="6" s="1"/>
  <c r="I250" i="6"/>
  <c r="I249" i="6"/>
  <c r="L246" i="6"/>
  <c r="L245" i="6" s="1"/>
  <c r="K246" i="6"/>
  <c r="K245" i="6" s="1"/>
  <c r="J246" i="6"/>
  <c r="J245" i="6" s="1"/>
  <c r="I246" i="6"/>
  <c r="I245" i="6" s="1"/>
  <c r="L242" i="6"/>
  <c r="K242" i="6"/>
  <c r="J242" i="6"/>
  <c r="I242" i="6"/>
  <c r="L239" i="6"/>
  <c r="K239" i="6"/>
  <c r="J239" i="6"/>
  <c r="I239" i="6"/>
  <c r="L237" i="6"/>
  <c r="L236" i="6" s="1"/>
  <c r="K237" i="6"/>
  <c r="K236" i="6" s="1"/>
  <c r="J237" i="6"/>
  <c r="J236" i="6" s="1"/>
  <c r="I237" i="6"/>
  <c r="I236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 s="1"/>
  <c r="I228" i="6" s="1"/>
  <c r="L226" i="6"/>
  <c r="K226" i="6"/>
  <c r="J226" i="6"/>
  <c r="I226" i="6"/>
  <c r="I225" i="6" s="1"/>
  <c r="I224" i="6" s="1"/>
  <c r="L225" i="6"/>
  <c r="L224" i="6" s="1"/>
  <c r="K225" i="6"/>
  <c r="K224" i="6" s="1"/>
  <c r="J225" i="6"/>
  <c r="J224" i="6" s="1"/>
  <c r="P217" i="6"/>
  <c r="O217" i="6"/>
  <c r="N217" i="6"/>
  <c r="M217" i="6"/>
  <c r="L217" i="6"/>
  <c r="K217" i="6"/>
  <c r="J217" i="6"/>
  <c r="I217" i="6"/>
  <c r="I216" i="6" s="1"/>
  <c r="L216" i="6"/>
  <c r="K216" i="6"/>
  <c r="J216" i="6"/>
  <c r="L214" i="6"/>
  <c r="K214" i="6"/>
  <c r="J214" i="6"/>
  <c r="I214" i="6"/>
  <c r="I213" i="6" s="1"/>
  <c r="L213" i="6"/>
  <c r="L212" i="6" s="1"/>
  <c r="K213" i="6"/>
  <c r="K212" i="6" s="1"/>
  <c r="J213" i="6"/>
  <c r="L207" i="6"/>
  <c r="L206" i="6" s="1"/>
  <c r="L205" i="6" s="1"/>
  <c r="K207" i="6"/>
  <c r="K206" i="6" s="1"/>
  <c r="K205" i="6" s="1"/>
  <c r="J207" i="6"/>
  <c r="J206" i="6" s="1"/>
  <c r="J205" i="6" s="1"/>
  <c r="I207" i="6"/>
  <c r="I206" i="6"/>
  <c r="I205" i="6" s="1"/>
  <c r="L203" i="6"/>
  <c r="K203" i="6"/>
  <c r="J203" i="6"/>
  <c r="I203" i="6"/>
  <c r="I202" i="6" s="1"/>
  <c r="L202" i="6"/>
  <c r="K202" i="6"/>
  <c r="J202" i="6"/>
  <c r="L198" i="6"/>
  <c r="K198" i="6"/>
  <c r="J198" i="6"/>
  <c r="I198" i="6"/>
  <c r="I197" i="6" s="1"/>
  <c r="L197" i="6"/>
  <c r="K197" i="6"/>
  <c r="J197" i="6"/>
  <c r="L192" i="6"/>
  <c r="K192" i="6"/>
  <c r="J192" i="6"/>
  <c r="I192" i="6"/>
  <c r="I191" i="6" s="1"/>
  <c r="L191" i="6"/>
  <c r="K191" i="6"/>
  <c r="J191" i="6"/>
  <c r="L187" i="6"/>
  <c r="K187" i="6"/>
  <c r="J187" i="6"/>
  <c r="I187" i="6"/>
  <c r="I186" i="6" s="1"/>
  <c r="L186" i="6"/>
  <c r="K186" i="6"/>
  <c r="J186" i="6"/>
  <c r="L184" i="6"/>
  <c r="K184" i="6"/>
  <c r="J184" i="6"/>
  <c r="J183" i="6" s="1"/>
  <c r="I184" i="6"/>
  <c r="I183" i="6" s="1"/>
  <c r="L183" i="6"/>
  <c r="K183" i="6"/>
  <c r="L176" i="6"/>
  <c r="L175" i="6" s="1"/>
  <c r="K176" i="6"/>
  <c r="K175" i="6" s="1"/>
  <c r="J176" i="6"/>
  <c r="J175" i="6" s="1"/>
  <c r="I176" i="6"/>
  <c r="I175" i="6" s="1"/>
  <c r="L171" i="6"/>
  <c r="L170" i="6" s="1"/>
  <c r="K171" i="6"/>
  <c r="K170" i="6" s="1"/>
  <c r="K169" i="6" s="1"/>
  <c r="J171" i="6"/>
  <c r="J170" i="6" s="1"/>
  <c r="J169" i="6" s="1"/>
  <c r="I171" i="6"/>
  <c r="I170" i="6" s="1"/>
  <c r="I169" i="6" s="1"/>
  <c r="L167" i="6"/>
  <c r="K167" i="6"/>
  <c r="J167" i="6"/>
  <c r="J166" i="6" s="1"/>
  <c r="J165" i="6" s="1"/>
  <c r="I167" i="6"/>
  <c r="L166" i="6"/>
  <c r="L165" i="6" s="1"/>
  <c r="K166" i="6"/>
  <c r="K165" i="6" s="1"/>
  <c r="K164" i="6" s="1"/>
  <c r="I166" i="6"/>
  <c r="I165" i="6" s="1"/>
  <c r="I164" i="6" s="1"/>
  <c r="L162" i="6"/>
  <c r="K162" i="6"/>
  <c r="J162" i="6"/>
  <c r="J161" i="6" s="1"/>
  <c r="I162" i="6"/>
  <c r="I161" i="6" s="1"/>
  <c r="L161" i="6"/>
  <c r="K161" i="6"/>
  <c r="L157" i="6"/>
  <c r="K157" i="6"/>
  <c r="J157" i="6"/>
  <c r="J156" i="6" s="1"/>
  <c r="I157" i="6"/>
  <c r="L156" i="6"/>
  <c r="L155" i="6" s="1"/>
  <c r="L154" i="6" s="1"/>
  <c r="K156" i="6"/>
  <c r="K155" i="6" s="1"/>
  <c r="K154" i="6" s="1"/>
  <c r="I156" i="6"/>
  <c r="L151" i="6"/>
  <c r="K151" i="6"/>
  <c r="J151" i="6"/>
  <c r="J150" i="6" s="1"/>
  <c r="J149" i="6" s="1"/>
  <c r="I151" i="6"/>
  <c r="I150" i="6" s="1"/>
  <c r="I149" i="6" s="1"/>
  <c r="L150" i="6"/>
  <c r="L149" i="6" s="1"/>
  <c r="K150" i="6"/>
  <c r="K149" i="6" s="1"/>
  <c r="L147" i="6"/>
  <c r="L146" i="6" s="1"/>
  <c r="K147" i="6"/>
  <c r="K146" i="6" s="1"/>
  <c r="J147" i="6"/>
  <c r="J146" i="6" s="1"/>
  <c r="I147" i="6"/>
  <c r="I146" i="6" s="1"/>
  <c r="L143" i="6"/>
  <c r="L142" i="6" s="1"/>
  <c r="L141" i="6" s="1"/>
  <c r="K143" i="6"/>
  <c r="K142" i="6" s="1"/>
  <c r="K141" i="6" s="1"/>
  <c r="J143" i="6"/>
  <c r="J142" i="6" s="1"/>
  <c r="J141" i="6" s="1"/>
  <c r="I143" i="6"/>
  <c r="I142" i="6" s="1"/>
  <c r="I141" i="6" s="1"/>
  <c r="L138" i="6"/>
  <c r="K138" i="6"/>
  <c r="J138" i="6"/>
  <c r="J137" i="6" s="1"/>
  <c r="J136" i="6" s="1"/>
  <c r="I138" i="6"/>
  <c r="I137" i="6" s="1"/>
  <c r="I136" i="6" s="1"/>
  <c r="L137" i="6"/>
  <c r="L136" i="6" s="1"/>
  <c r="L135" i="6" s="1"/>
  <c r="K137" i="6"/>
  <c r="K136" i="6" s="1"/>
  <c r="L133" i="6"/>
  <c r="K133" i="6"/>
  <c r="J133" i="6"/>
  <c r="J132" i="6" s="1"/>
  <c r="J131" i="6" s="1"/>
  <c r="I133" i="6"/>
  <c r="I132" i="6" s="1"/>
  <c r="I131" i="6" s="1"/>
  <c r="L132" i="6"/>
  <c r="L131" i="6" s="1"/>
  <c r="K132" i="6"/>
  <c r="K131" i="6" s="1"/>
  <c r="L129" i="6"/>
  <c r="L128" i="6" s="1"/>
  <c r="L127" i="6" s="1"/>
  <c r="K129" i="6"/>
  <c r="K128" i="6" s="1"/>
  <c r="K127" i="6" s="1"/>
  <c r="J129" i="6"/>
  <c r="I129" i="6"/>
  <c r="J128" i="6"/>
  <c r="J127" i="6" s="1"/>
  <c r="I128" i="6"/>
  <c r="I127" i="6" s="1"/>
  <c r="L125" i="6"/>
  <c r="K125" i="6"/>
  <c r="J125" i="6"/>
  <c r="J124" i="6" s="1"/>
  <c r="J123" i="6" s="1"/>
  <c r="I125" i="6"/>
  <c r="L124" i="6"/>
  <c r="L123" i="6" s="1"/>
  <c r="K124" i="6"/>
  <c r="K123" i="6" s="1"/>
  <c r="I124" i="6"/>
  <c r="I123" i="6" s="1"/>
  <c r="L121" i="6"/>
  <c r="K121" i="6"/>
  <c r="J121" i="6"/>
  <c r="I121" i="6"/>
  <c r="I120" i="6" s="1"/>
  <c r="I119" i="6" s="1"/>
  <c r="L120" i="6"/>
  <c r="K120" i="6"/>
  <c r="K119" i="6" s="1"/>
  <c r="J120" i="6"/>
  <c r="J119" i="6" s="1"/>
  <c r="L119" i="6"/>
  <c r="L117" i="6"/>
  <c r="K117" i="6"/>
  <c r="K116" i="6" s="1"/>
  <c r="K115" i="6" s="1"/>
  <c r="J117" i="6"/>
  <c r="J116" i="6" s="1"/>
  <c r="J115" i="6" s="1"/>
  <c r="I117" i="6"/>
  <c r="I116" i="6" s="1"/>
  <c r="I115" i="6" s="1"/>
  <c r="L116" i="6"/>
  <c r="L115" i="6" s="1"/>
  <c r="L112" i="6"/>
  <c r="L111" i="6" s="1"/>
  <c r="L110" i="6" s="1"/>
  <c r="K112" i="6"/>
  <c r="J112" i="6"/>
  <c r="J111" i="6" s="1"/>
  <c r="J110" i="6" s="1"/>
  <c r="J109" i="6" s="1"/>
  <c r="I112" i="6"/>
  <c r="I111" i="6" s="1"/>
  <c r="I110" i="6" s="1"/>
  <c r="K111" i="6"/>
  <c r="K110" i="6" s="1"/>
  <c r="L106" i="6"/>
  <c r="K106" i="6"/>
  <c r="J106" i="6"/>
  <c r="I106" i="6"/>
  <c r="I105" i="6" s="1"/>
  <c r="L105" i="6"/>
  <c r="K105" i="6"/>
  <c r="J105" i="6"/>
  <c r="L102" i="6"/>
  <c r="K102" i="6"/>
  <c r="J102" i="6"/>
  <c r="I102" i="6"/>
  <c r="I101" i="6" s="1"/>
  <c r="L101" i="6"/>
  <c r="K101" i="6"/>
  <c r="J101" i="6"/>
  <c r="L97" i="6"/>
  <c r="L96" i="6" s="1"/>
  <c r="L95" i="6" s="1"/>
  <c r="K97" i="6"/>
  <c r="K96" i="6" s="1"/>
  <c r="K95" i="6" s="1"/>
  <c r="J97" i="6"/>
  <c r="J96" i="6" s="1"/>
  <c r="J95" i="6" s="1"/>
  <c r="I97" i="6"/>
  <c r="I96" i="6" s="1"/>
  <c r="I95" i="6" s="1"/>
  <c r="L92" i="6"/>
  <c r="K92" i="6"/>
  <c r="J92" i="6"/>
  <c r="I92" i="6"/>
  <c r="I91" i="6" s="1"/>
  <c r="I90" i="6" s="1"/>
  <c r="L91" i="6"/>
  <c r="K91" i="6"/>
  <c r="K90" i="6" s="1"/>
  <c r="J91" i="6"/>
  <c r="J90" i="6" s="1"/>
  <c r="L90" i="6"/>
  <c r="L85" i="6"/>
  <c r="K85" i="6"/>
  <c r="J85" i="6"/>
  <c r="I85" i="6"/>
  <c r="I84" i="6" s="1"/>
  <c r="I83" i="6" s="1"/>
  <c r="I82" i="6" s="1"/>
  <c r="L84" i="6"/>
  <c r="L83" i="6" s="1"/>
  <c r="L82" i="6" s="1"/>
  <c r="K84" i="6"/>
  <c r="K83" i="6" s="1"/>
  <c r="K82" i="6" s="1"/>
  <c r="J84" i="6"/>
  <c r="J83" i="6" s="1"/>
  <c r="J82" i="6" s="1"/>
  <c r="L80" i="6"/>
  <c r="K80" i="6"/>
  <c r="J80" i="6"/>
  <c r="I80" i="6"/>
  <c r="I79" i="6" s="1"/>
  <c r="I78" i="6" s="1"/>
  <c r="L79" i="6"/>
  <c r="L78" i="6" s="1"/>
  <c r="K79" i="6"/>
  <c r="K78" i="6" s="1"/>
  <c r="J79" i="6"/>
  <c r="J78" i="6" s="1"/>
  <c r="L74" i="6"/>
  <c r="L73" i="6" s="1"/>
  <c r="K74" i="6"/>
  <c r="K73" i="6" s="1"/>
  <c r="J74" i="6"/>
  <c r="J73" i="6" s="1"/>
  <c r="I74" i="6"/>
  <c r="I73" i="6" s="1"/>
  <c r="L69" i="6"/>
  <c r="L68" i="6" s="1"/>
  <c r="K69" i="6"/>
  <c r="K68" i="6" s="1"/>
  <c r="J69" i="6"/>
  <c r="J68" i="6" s="1"/>
  <c r="I69" i="6"/>
  <c r="I68" i="6" s="1"/>
  <c r="L64" i="6"/>
  <c r="L63" i="6" s="1"/>
  <c r="K64" i="6"/>
  <c r="K63" i="6" s="1"/>
  <c r="J64" i="6"/>
  <c r="J63" i="6" s="1"/>
  <c r="I64" i="6"/>
  <c r="I63" i="6" s="1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 s="1"/>
  <c r="I38" i="6" s="1"/>
  <c r="L36" i="6"/>
  <c r="K36" i="6"/>
  <c r="J36" i="6"/>
  <c r="I36" i="6"/>
  <c r="L34" i="6"/>
  <c r="L33" i="6" s="1"/>
  <c r="L32" i="6" s="1"/>
  <c r="L31" i="6" s="1"/>
  <c r="K34" i="6"/>
  <c r="K33" i="6" s="1"/>
  <c r="K32" i="6" s="1"/>
  <c r="K31" i="6" s="1"/>
  <c r="J34" i="6"/>
  <c r="J33" i="6" s="1"/>
  <c r="J32" i="6" s="1"/>
  <c r="J31" i="6" s="1"/>
  <c r="I34" i="6"/>
  <c r="I33" i="6" s="1"/>
  <c r="I32" i="6" s="1"/>
  <c r="I31" i="6" s="1"/>
  <c r="L361" i="3"/>
  <c r="L360" i="3" s="1"/>
  <c r="K361" i="3"/>
  <c r="K360" i="3" s="1"/>
  <c r="J361" i="3"/>
  <c r="J360" i="3" s="1"/>
  <c r="I361" i="3"/>
  <c r="I360" i="3"/>
  <c r="L358" i="3"/>
  <c r="L357" i="3" s="1"/>
  <c r="K358" i="3"/>
  <c r="J358" i="3"/>
  <c r="J357" i="3" s="1"/>
  <c r="I358" i="3"/>
  <c r="I357" i="3" s="1"/>
  <c r="K357" i="3"/>
  <c r="L355" i="3"/>
  <c r="L354" i="3" s="1"/>
  <c r="K355" i="3"/>
  <c r="K354" i="3" s="1"/>
  <c r="J355" i="3"/>
  <c r="J354" i="3" s="1"/>
  <c r="I355" i="3"/>
  <c r="I354" i="3" s="1"/>
  <c r="L351" i="3"/>
  <c r="L350" i="3" s="1"/>
  <c r="K351" i="3"/>
  <c r="K350" i="3" s="1"/>
  <c r="J351" i="3"/>
  <c r="J350" i="3" s="1"/>
  <c r="I351" i="3"/>
  <c r="I350" i="3" s="1"/>
  <c r="L347" i="3"/>
  <c r="L346" i="3" s="1"/>
  <c r="K347" i="3"/>
  <c r="K346" i="3" s="1"/>
  <c r="J347" i="3"/>
  <c r="J346" i="3" s="1"/>
  <c r="I347" i="3"/>
  <c r="I346" i="3"/>
  <c r="L343" i="3"/>
  <c r="L342" i="3" s="1"/>
  <c r="K343" i="3"/>
  <c r="J343" i="3"/>
  <c r="J342" i="3" s="1"/>
  <c r="I343" i="3"/>
  <c r="I342" i="3" s="1"/>
  <c r="K342" i="3"/>
  <c r="L339" i="3"/>
  <c r="K339" i="3"/>
  <c r="J339" i="3"/>
  <c r="I339" i="3"/>
  <c r="L336" i="3"/>
  <c r="K336" i="3"/>
  <c r="J336" i="3"/>
  <c r="I336" i="3"/>
  <c r="P334" i="3"/>
  <c r="O334" i="3"/>
  <c r="N334" i="3"/>
  <c r="M334" i="3"/>
  <c r="L334" i="3"/>
  <c r="K334" i="3"/>
  <c r="K333" i="3" s="1"/>
  <c r="J334" i="3"/>
  <c r="J333" i="3" s="1"/>
  <c r="I334" i="3"/>
  <c r="I333" i="3" s="1"/>
  <c r="L333" i="3"/>
  <c r="L329" i="3"/>
  <c r="L328" i="3" s="1"/>
  <c r="K329" i="3"/>
  <c r="K328" i="3" s="1"/>
  <c r="J329" i="3"/>
  <c r="J328" i="3" s="1"/>
  <c r="I329" i="3"/>
  <c r="I328" i="3" s="1"/>
  <c r="L326" i="3"/>
  <c r="L325" i="3" s="1"/>
  <c r="K326" i="3"/>
  <c r="K325" i="3" s="1"/>
  <c r="J326" i="3"/>
  <c r="J325" i="3" s="1"/>
  <c r="I326" i="3"/>
  <c r="I325" i="3" s="1"/>
  <c r="L323" i="3"/>
  <c r="L322" i="3" s="1"/>
  <c r="K323" i="3"/>
  <c r="K322" i="3" s="1"/>
  <c r="J323" i="3"/>
  <c r="J322" i="3" s="1"/>
  <c r="I323" i="3"/>
  <c r="I322" i="3"/>
  <c r="L319" i="3"/>
  <c r="L318" i="3" s="1"/>
  <c r="K319" i="3"/>
  <c r="J319" i="3"/>
  <c r="J318" i="3" s="1"/>
  <c r="I319" i="3"/>
  <c r="I318" i="3" s="1"/>
  <c r="K318" i="3"/>
  <c r="L315" i="3"/>
  <c r="L314" i="3" s="1"/>
  <c r="K315" i="3"/>
  <c r="K314" i="3" s="1"/>
  <c r="J315" i="3"/>
  <c r="J314" i="3" s="1"/>
  <c r="I315" i="3"/>
  <c r="I314" i="3" s="1"/>
  <c r="L311" i="3"/>
  <c r="L310" i="3" s="1"/>
  <c r="K311" i="3"/>
  <c r="K310" i="3" s="1"/>
  <c r="J311" i="3"/>
  <c r="J310" i="3" s="1"/>
  <c r="I311" i="3"/>
  <c r="I310" i="3" s="1"/>
  <c r="L307" i="3"/>
  <c r="K307" i="3"/>
  <c r="J307" i="3"/>
  <c r="I307" i="3"/>
  <c r="L304" i="3"/>
  <c r="K304" i="3"/>
  <c r="J304" i="3"/>
  <c r="I304" i="3"/>
  <c r="L302" i="3"/>
  <c r="L301" i="3" s="1"/>
  <c r="K302" i="3"/>
  <c r="J302" i="3"/>
  <c r="J301" i="3" s="1"/>
  <c r="I302" i="3"/>
  <c r="I301" i="3" s="1"/>
  <c r="K301" i="3"/>
  <c r="L296" i="3"/>
  <c r="L295" i="3" s="1"/>
  <c r="K296" i="3"/>
  <c r="K295" i="3" s="1"/>
  <c r="J296" i="3"/>
  <c r="J295" i="3" s="1"/>
  <c r="I296" i="3"/>
  <c r="I295" i="3" s="1"/>
  <c r="L293" i="3"/>
  <c r="L292" i="3" s="1"/>
  <c r="K293" i="3"/>
  <c r="K292" i="3" s="1"/>
  <c r="J293" i="3"/>
  <c r="J292" i="3" s="1"/>
  <c r="I293" i="3"/>
  <c r="I292" i="3"/>
  <c r="L290" i="3"/>
  <c r="L289" i="3" s="1"/>
  <c r="K290" i="3"/>
  <c r="K289" i="3" s="1"/>
  <c r="J290" i="3"/>
  <c r="J289" i="3" s="1"/>
  <c r="I290" i="3"/>
  <c r="I289" i="3" s="1"/>
  <c r="L286" i="3"/>
  <c r="L285" i="3" s="1"/>
  <c r="K286" i="3"/>
  <c r="J286" i="3"/>
  <c r="J285" i="3" s="1"/>
  <c r="I286" i="3"/>
  <c r="I285" i="3" s="1"/>
  <c r="K285" i="3"/>
  <c r="L282" i="3"/>
  <c r="L281" i="3" s="1"/>
  <c r="K282" i="3"/>
  <c r="J282" i="3"/>
  <c r="J281" i="3" s="1"/>
  <c r="I282" i="3"/>
  <c r="I281" i="3" s="1"/>
  <c r="K281" i="3"/>
  <c r="L278" i="3"/>
  <c r="L277" i="3" s="1"/>
  <c r="K278" i="3"/>
  <c r="K277" i="3" s="1"/>
  <c r="J278" i="3"/>
  <c r="J277" i="3" s="1"/>
  <c r="I278" i="3"/>
  <c r="I277" i="3" s="1"/>
  <c r="L274" i="3"/>
  <c r="K274" i="3"/>
  <c r="J274" i="3"/>
  <c r="I274" i="3"/>
  <c r="L271" i="3"/>
  <c r="K271" i="3"/>
  <c r="J271" i="3"/>
  <c r="I271" i="3"/>
  <c r="L269" i="3"/>
  <c r="L268" i="3" s="1"/>
  <c r="K269" i="3"/>
  <c r="K268" i="3" s="1"/>
  <c r="J269" i="3"/>
  <c r="J268" i="3" s="1"/>
  <c r="I269" i="3"/>
  <c r="I268" i="3"/>
  <c r="L264" i="3"/>
  <c r="K264" i="3"/>
  <c r="K263" i="3" s="1"/>
  <c r="J264" i="3"/>
  <c r="J263" i="3" s="1"/>
  <c r="I264" i="3"/>
  <c r="I263" i="3" s="1"/>
  <c r="L263" i="3"/>
  <c r="L261" i="3"/>
  <c r="K261" i="3"/>
  <c r="J261" i="3"/>
  <c r="I261" i="3"/>
  <c r="I260" i="3" s="1"/>
  <c r="L260" i="3"/>
  <c r="K260" i="3"/>
  <c r="J260" i="3"/>
  <c r="L258" i="3"/>
  <c r="K258" i="3"/>
  <c r="J258" i="3"/>
  <c r="I258" i="3"/>
  <c r="I257" i="3" s="1"/>
  <c r="L257" i="3"/>
  <c r="K257" i="3"/>
  <c r="J257" i="3"/>
  <c r="L254" i="3"/>
  <c r="K254" i="3"/>
  <c r="J254" i="3"/>
  <c r="I254" i="3"/>
  <c r="I253" i="3" s="1"/>
  <c r="L253" i="3"/>
  <c r="K253" i="3"/>
  <c r="J253" i="3"/>
  <c r="L250" i="3"/>
  <c r="K250" i="3"/>
  <c r="J250" i="3"/>
  <c r="I250" i="3"/>
  <c r="I249" i="3" s="1"/>
  <c r="L249" i="3"/>
  <c r="K249" i="3"/>
  <c r="J249" i="3"/>
  <c r="L246" i="3"/>
  <c r="K246" i="3"/>
  <c r="K245" i="3" s="1"/>
  <c r="J246" i="3"/>
  <c r="J245" i="3" s="1"/>
  <c r="I246" i="3"/>
  <c r="I245" i="3" s="1"/>
  <c r="L245" i="3"/>
  <c r="L242" i="3"/>
  <c r="K242" i="3"/>
  <c r="J242" i="3"/>
  <c r="I242" i="3"/>
  <c r="L239" i="3"/>
  <c r="K239" i="3"/>
  <c r="J239" i="3"/>
  <c r="I239" i="3"/>
  <c r="L237" i="3"/>
  <c r="K237" i="3"/>
  <c r="K236" i="3" s="1"/>
  <c r="J237" i="3"/>
  <c r="J236" i="3" s="1"/>
  <c r="I237" i="3"/>
  <c r="I236" i="3" s="1"/>
  <c r="L236" i="3"/>
  <c r="L230" i="3"/>
  <c r="K230" i="3"/>
  <c r="K229" i="3" s="1"/>
  <c r="K228" i="3" s="1"/>
  <c r="J230" i="3"/>
  <c r="J229" i="3" s="1"/>
  <c r="J228" i="3" s="1"/>
  <c r="I230" i="3"/>
  <c r="I229" i="3" s="1"/>
  <c r="I228" i="3" s="1"/>
  <c r="L229" i="3"/>
  <c r="L228" i="3" s="1"/>
  <c r="L226" i="3"/>
  <c r="L225" i="3" s="1"/>
  <c r="L224" i="3" s="1"/>
  <c r="K226" i="3"/>
  <c r="K225" i="3" s="1"/>
  <c r="K224" i="3" s="1"/>
  <c r="J226" i="3"/>
  <c r="J225" i="3" s="1"/>
  <c r="J224" i="3" s="1"/>
  <c r="I226" i="3"/>
  <c r="I225" i="3" s="1"/>
  <c r="I224" i="3" s="1"/>
  <c r="P217" i="3"/>
  <c r="O217" i="3"/>
  <c r="N217" i="3"/>
  <c r="M217" i="3"/>
  <c r="L217" i="3"/>
  <c r="L216" i="3" s="1"/>
  <c r="K217" i="3"/>
  <c r="J217" i="3"/>
  <c r="J216" i="3" s="1"/>
  <c r="I217" i="3"/>
  <c r="I216" i="3" s="1"/>
  <c r="K216" i="3"/>
  <c r="L214" i="3"/>
  <c r="L213" i="3" s="1"/>
  <c r="K214" i="3"/>
  <c r="K213" i="3" s="1"/>
  <c r="K212" i="3" s="1"/>
  <c r="J214" i="3"/>
  <c r="J213" i="3" s="1"/>
  <c r="I214" i="3"/>
  <c r="I213" i="3"/>
  <c r="L207" i="3"/>
  <c r="K207" i="3"/>
  <c r="K206" i="3" s="1"/>
  <c r="K205" i="3" s="1"/>
  <c r="J207" i="3"/>
  <c r="I207" i="3"/>
  <c r="I206" i="3" s="1"/>
  <c r="I205" i="3" s="1"/>
  <c r="L206" i="3"/>
  <c r="L205" i="3" s="1"/>
  <c r="J206" i="3"/>
  <c r="J205" i="3" s="1"/>
  <c r="L203" i="3"/>
  <c r="L202" i="3" s="1"/>
  <c r="K203" i="3"/>
  <c r="K202" i="3" s="1"/>
  <c r="J203" i="3"/>
  <c r="J202" i="3" s="1"/>
  <c r="I203" i="3"/>
  <c r="I202" i="3" s="1"/>
  <c r="L198" i="3"/>
  <c r="L197" i="3" s="1"/>
  <c r="K198" i="3"/>
  <c r="K197" i="3" s="1"/>
  <c r="J198" i="3"/>
  <c r="J197" i="3" s="1"/>
  <c r="I198" i="3"/>
  <c r="I197" i="3" s="1"/>
  <c r="L192" i="3"/>
  <c r="L191" i="3" s="1"/>
  <c r="K192" i="3"/>
  <c r="K191" i="3" s="1"/>
  <c r="J192" i="3"/>
  <c r="J191" i="3" s="1"/>
  <c r="I192" i="3"/>
  <c r="I191" i="3" s="1"/>
  <c r="L187" i="3"/>
  <c r="L186" i="3" s="1"/>
  <c r="K187" i="3"/>
  <c r="K186" i="3" s="1"/>
  <c r="J187" i="3"/>
  <c r="J186" i="3" s="1"/>
  <c r="I187" i="3"/>
  <c r="I186" i="3" s="1"/>
  <c r="L184" i="3"/>
  <c r="L183" i="3" s="1"/>
  <c r="L182" i="3" s="1"/>
  <c r="K184" i="3"/>
  <c r="K183" i="3" s="1"/>
  <c r="J184" i="3"/>
  <c r="J183" i="3" s="1"/>
  <c r="I184" i="3"/>
  <c r="I183" i="3"/>
  <c r="L176" i="3"/>
  <c r="K176" i="3"/>
  <c r="J176" i="3"/>
  <c r="I176" i="3"/>
  <c r="I175" i="3" s="1"/>
  <c r="L175" i="3"/>
  <c r="K175" i="3"/>
  <c r="J175" i="3"/>
  <c r="L171" i="3"/>
  <c r="K171" i="3"/>
  <c r="J171" i="3"/>
  <c r="I171" i="3"/>
  <c r="I170" i="3" s="1"/>
  <c r="L170" i="3"/>
  <c r="K170" i="3"/>
  <c r="K169" i="3" s="1"/>
  <c r="J170" i="3"/>
  <c r="J169" i="3" s="1"/>
  <c r="L167" i="3"/>
  <c r="L166" i="3" s="1"/>
  <c r="L165" i="3" s="1"/>
  <c r="K167" i="3"/>
  <c r="K166" i="3" s="1"/>
  <c r="K165" i="3" s="1"/>
  <c r="J167" i="3"/>
  <c r="J166" i="3" s="1"/>
  <c r="J165" i="3" s="1"/>
  <c r="J164" i="3" s="1"/>
  <c r="I167" i="3"/>
  <c r="I166" i="3" s="1"/>
  <c r="I165" i="3" s="1"/>
  <c r="L162" i="3"/>
  <c r="L161" i="3" s="1"/>
  <c r="K162" i="3"/>
  <c r="K161" i="3" s="1"/>
  <c r="J162" i="3"/>
  <c r="J161" i="3" s="1"/>
  <c r="I162" i="3"/>
  <c r="I161" i="3" s="1"/>
  <c r="L157" i="3"/>
  <c r="L156" i="3" s="1"/>
  <c r="K157" i="3"/>
  <c r="K156" i="3" s="1"/>
  <c r="K155" i="3" s="1"/>
  <c r="K154" i="3" s="1"/>
  <c r="J157" i="3"/>
  <c r="J156" i="3" s="1"/>
  <c r="I157" i="3"/>
  <c r="I156" i="3" s="1"/>
  <c r="L151" i="3"/>
  <c r="L150" i="3" s="1"/>
  <c r="L149" i="3" s="1"/>
  <c r="K151" i="3"/>
  <c r="K150" i="3" s="1"/>
  <c r="K149" i="3" s="1"/>
  <c r="J151" i="3"/>
  <c r="J150" i="3" s="1"/>
  <c r="J149" i="3" s="1"/>
  <c r="I151" i="3"/>
  <c r="I150" i="3" s="1"/>
  <c r="I149" i="3" s="1"/>
  <c r="L147" i="3"/>
  <c r="K147" i="3"/>
  <c r="J147" i="3"/>
  <c r="I147" i="3"/>
  <c r="I146" i="3" s="1"/>
  <c r="L146" i="3"/>
  <c r="K146" i="3"/>
  <c r="J146" i="3"/>
  <c r="L143" i="3"/>
  <c r="K143" i="3"/>
  <c r="J143" i="3"/>
  <c r="I143" i="3"/>
  <c r="I142" i="3" s="1"/>
  <c r="I141" i="3" s="1"/>
  <c r="L142" i="3"/>
  <c r="L141" i="3" s="1"/>
  <c r="K142" i="3"/>
  <c r="K141" i="3" s="1"/>
  <c r="J142" i="3"/>
  <c r="J141" i="3" s="1"/>
  <c r="L138" i="3"/>
  <c r="L137" i="3" s="1"/>
  <c r="L136" i="3" s="1"/>
  <c r="L135" i="3" s="1"/>
  <c r="K138" i="3"/>
  <c r="K137" i="3" s="1"/>
  <c r="K136" i="3" s="1"/>
  <c r="J138" i="3"/>
  <c r="J137" i="3" s="1"/>
  <c r="J136" i="3" s="1"/>
  <c r="I138" i="3"/>
  <c r="I137" i="3" s="1"/>
  <c r="I136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 s="1"/>
  <c r="I131" i="3" s="1"/>
  <c r="L129" i="3"/>
  <c r="K129" i="3"/>
  <c r="J129" i="3"/>
  <c r="I129" i="3"/>
  <c r="I128" i="3" s="1"/>
  <c r="I127" i="3" s="1"/>
  <c r="L128" i="3"/>
  <c r="L127" i="3" s="1"/>
  <c r="K128" i="3"/>
  <c r="K127" i="3" s="1"/>
  <c r="J128" i="3"/>
  <c r="J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 s="1"/>
  <c r="I123" i="3" s="1"/>
  <c r="L121" i="3"/>
  <c r="K121" i="3"/>
  <c r="J121" i="3"/>
  <c r="I121" i="3"/>
  <c r="I120" i="3" s="1"/>
  <c r="I119" i="3" s="1"/>
  <c r="L120" i="3"/>
  <c r="L119" i="3" s="1"/>
  <c r="K120" i="3"/>
  <c r="K119" i="3" s="1"/>
  <c r="J120" i="3"/>
  <c r="J119" i="3" s="1"/>
  <c r="L117" i="3"/>
  <c r="L116" i="3" s="1"/>
  <c r="L115" i="3" s="1"/>
  <c r="K117" i="3"/>
  <c r="K116" i="3" s="1"/>
  <c r="K115" i="3" s="1"/>
  <c r="J117" i="3"/>
  <c r="J116" i="3" s="1"/>
  <c r="J115" i="3" s="1"/>
  <c r="I117" i="3"/>
  <c r="I116" i="3" s="1"/>
  <c r="I115" i="3" s="1"/>
  <c r="L112" i="3"/>
  <c r="K112" i="3"/>
  <c r="J112" i="3"/>
  <c r="I112" i="3"/>
  <c r="I111" i="3" s="1"/>
  <c r="I110" i="3" s="1"/>
  <c r="L111" i="3"/>
  <c r="L110" i="3" s="1"/>
  <c r="K111" i="3"/>
  <c r="K110" i="3" s="1"/>
  <c r="J111" i="3"/>
  <c r="J110" i="3" s="1"/>
  <c r="L106" i="3"/>
  <c r="K106" i="3"/>
  <c r="J106" i="3"/>
  <c r="I106" i="3"/>
  <c r="I105" i="3" s="1"/>
  <c r="L105" i="3"/>
  <c r="K105" i="3"/>
  <c r="J105" i="3"/>
  <c r="L102" i="3"/>
  <c r="K102" i="3"/>
  <c r="J102" i="3"/>
  <c r="I102" i="3"/>
  <c r="I101" i="3" s="1"/>
  <c r="L101" i="3"/>
  <c r="K101" i="3"/>
  <c r="K100" i="3" s="1"/>
  <c r="J101" i="3"/>
  <c r="L97" i="3"/>
  <c r="L96" i="3" s="1"/>
  <c r="L95" i="3" s="1"/>
  <c r="K97" i="3"/>
  <c r="K96" i="3" s="1"/>
  <c r="K95" i="3" s="1"/>
  <c r="J97" i="3"/>
  <c r="J96" i="3" s="1"/>
  <c r="J95" i="3" s="1"/>
  <c r="I97" i="3"/>
  <c r="I96" i="3" s="1"/>
  <c r="I95" i="3" s="1"/>
  <c r="L92" i="3"/>
  <c r="K92" i="3"/>
  <c r="J92" i="3"/>
  <c r="I92" i="3"/>
  <c r="I91" i="3" s="1"/>
  <c r="I90" i="3" s="1"/>
  <c r="L91" i="3"/>
  <c r="L90" i="3" s="1"/>
  <c r="K91" i="3"/>
  <c r="K90" i="3" s="1"/>
  <c r="J91" i="3"/>
  <c r="J90" i="3" s="1"/>
  <c r="L85" i="3"/>
  <c r="K85" i="3"/>
  <c r="J85" i="3"/>
  <c r="I85" i="3"/>
  <c r="I84" i="3" s="1"/>
  <c r="I83" i="3" s="1"/>
  <c r="I82" i="3" s="1"/>
  <c r="L84" i="3"/>
  <c r="L83" i="3" s="1"/>
  <c r="L82" i="3" s="1"/>
  <c r="K84" i="3"/>
  <c r="K83" i="3" s="1"/>
  <c r="K82" i="3" s="1"/>
  <c r="J84" i="3"/>
  <c r="J83" i="3" s="1"/>
  <c r="J82" i="3" s="1"/>
  <c r="L80" i="3"/>
  <c r="K80" i="3"/>
  <c r="J80" i="3"/>
  <c r="I80" i="3"/>
  <c r="I79" i="3" s="1"/>
  <c r="I78" i="3" s="1"/>
  <c r="L79" i="3"/>
  <c r="L78" i="3" s="1"/>
  <c r="K79" i="3"/>
  <c r="K78" i="3" s="1"/>
  <c r="J79" i="3"/>
  <c r="J78" i="3" s="1"/>
  <c r="L74" i="3"/>
  <c r="L73" i="3" s="1"/>
  <c r="K74" i="3"/>
  <c r="K73" i="3" s="1"/>
  <c r="J74" i="3"/>
  <c r="J73" i="3" s="1"/>
  <c r="I74" i="3"/>
  <c r="I73" i="3" s="1"/>
  <c r="L69" i="3"/>
  <c r="L68" i="3" s="1"/>
  <c r="K69" i="3"/>
  <c r="K68" i="3" s="1"/>
  <c r="J69" i="3"/>
  <c r="J68" i="3" s="1"/>
  <c r="I69" i="3"/>
  <c r="I68" i="3"/>
  <c r="L64" i="3"/>
  <c r="L63" i="3" s="1"/>
  <c r="K64" i="3"/>
  <c r="K63" i="3" s="1"/>
  <c r="J64" i="3"/>
  <c r="J63" i="3" s="1"/>
  <c r="I64" i="3"/>
  <c r="I63" i="3" s="1"/>
  <c r="I62" i="3" s="1"/>
  <c r="I61" i="3" s="1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40" i="3"/>
  <c r="L39" i="3" s="1"/>
  <c r="L38" i="3" s="1"/>
  <c r="K40" i="3"/>
  <c r="K39" i="3" s="1"/>
  <c r="K38" i="3" s="1"/>
  <c r="J40" i="3"/>
  <c r="J39" i="3" s="1"/>
  <c r="J38" i="3" s="1"/>
  <c r="I40" i="3"/>
  <c r="I39" i="3" s="1"/>
  <c r="I38" i="3" s="1"/>
  <c r="L36" i="3"/>
  <c r="K36" i="3"/>
  <c r="J36" i="3"/>
  <c r="I36" i="3"/>
  <c r="L34" i="3"/>
  <c r="L33" i="3" s="1"/>
  <c r="L32" i="3" s="1"/>
  <c r="K34" i="3"/>
  <c r="K33" i="3" s="1"/>
  <c r="K32" i="3" s="1"/>
  <c r="K31" i="3" s="1"/>
  <c r="J34" i="3"/>
  <c r="J33" i="3" s="1"/>
  <c r="J32" i="3" s="1"/>
  <c r="I34" i="3"/>
  <c r="I33" i="3" s="1"/>
  <c r="I32" i="3" s="1"/>
  <c r="L361" i="4"/>
  <c r="K361" i="4"/>
  <c r="J361" i="4"/>
  <c r="J360" i="4" s="1"/>
  <c r="I361" i="4"/>
  <c r="I360" i="4" s="1"/>
  <c r="L360" i="4"/>
  <c r="K360" i="4"/>
  <c r="L358" i="4"/>
  <c r="K358" i="4"/>
  <c r="J358" i="4"/>
  <c r="J357" i="4" s="1"/>
  <c r="I358" i="4"/>
  <c r="L357" i="4"/>
  <c r="K357" i="4"/>
  <c r="I357" i="4"/>
  <c r="L355" i="4"/>
  <c r="K355" i="4"/>
  <c r="J355" i="4"/>
  <c r="J354" i="4" s="1"/>
  <c r="I355" i="4"/>
  <c r="I354" i="4" s="1"/>
  <c r="L354" i="4"/>
  <c r="K354" i="4"/>
  <c r="L351" i="4"/>
  <c r="K351" i="4"/>
  <c r="J351" i="4"/>
  <c r="J350" i="4" s="1"/>
  <c r="I351" i="4"/>
  <c r="I350" i="4" s="1"/>
  <c r="L350" i="4"/>
  <c r="K350" i="4"/>
  <c r="L347" i="4"/>
  <c r="K347" i="4"/>
  <c r="J347" i="4"/>
  <c r="J346" i="4" s="1"/>
  <c r="I347" i="4"/>
  <c r="I346" i="4" s="1"/>
  <c r="L346" i="4"/>
  <c r="K346" i="4"/>
  <c r="L343" i="4"/>
  <c r="K343" i="4"/>
  <c r="J343" i="4"/>
  <c r="J342" i="4" s="1"/>
  <c r="I343" i="4"/>
  <c r="L342" i="4"/>
  <c r="K342" i="4"/>
  <c r="I342" i="4"/>
  <c r="L339" i="4"/>
  <c r="K339" i="4"/>
  <c r="J339" i="4"/>
  <c r="I339" i="4"/>
  <c r="L336" i="4"/>
  <c r="K336" i="4"/>
  <c r="J336" i="4"/>
  <c r="I336" i="4"/>
  <c r="P334" i="4"/>
  <c r="O334" i="4"/>
  <c r="N334" i="4"/>
  <c r="M334" i="4"/>
  <c r="L334" i="4"/>
  <c r="L333" i="4" s="1"/>
  <c r="K334" i="4"/>
  <c r="K333" i="4" s="1"/>
  <c r="J334" i="4"/>
  <c r="J333" i="4" s="1"/>
  <c r="I334" i="4"/>
  <c r="I333" i="4" s="1"/>
  <c r="L329" i="4"/>
  <c r="K329" i="4"/>
  <c r="J329" i="4"/>
  <c r="J328" i="4" s="1"/>
  <c r="I329" i="4"/>
  <c r="I328" i="4" s="1"/>
  <c r="L328" i="4"/>
  <c r="K328" i="4"/>
  <c r="L326" i="4"/>
  <c r="K326" i="4"/>
  <c r="J326" i="4"/>
  <c r="J325" i="4" s="1"/>
  <c r="I326" i="4"/>
  <c r="I325" i="4" s="1"/>
  <c r="L325" i="4"/>
  <c r="K325" i="4"/>
  <c r="L323" i="4"/>
  <c r="K323" i="4"/>
  <c r="J323" i="4"/>
  <c r="J322" i="4" s="1"/>
  <c r="I323" i="4"/>
  <c r="I322" i="4" s="1"/>
  <c r="L322" i="4"/>
  <c r="K322" i="4"/>
  <c r="L319" i="4"/>
  <c r="K319" i="4"/>
  <c r="J319" i="4"/>
  <c r="J318" i="4" s="1"/>
  <c r="I319" i="4"/>
  <c r="L318" i="4"/>
  <c r="K318" i="4"/>
  <c r="I318" i="4"/>
  <c r="L315" i="4"/>
  <c r="K315" i="4"/>
  <c r="J315" i="4"/>
  <c r="J314" i="4" s="1"/>
  <c r="I315" i="4"/>
  <c r="I314" i="4" s="1"/>
  <c r="L314" i="4"/>
  <c r="K314" i="4"/>
  <c r="L311" i="4"/>
  <c r="K311" i="4"/>
  <c r="J311" i="4"/>
  <c r="J310" i="4" s="1"/>
  <c r="I311" i="4"/>
  <c r="I310" i="4" s="1"/>
  <c r="L310" i="4"/>
  <c r="K310" i="4"/>
  <c r="L307" i="4"/>
  <c r="K307" i="4"/>
  <c r="J307" i="4"/>
  <c r="I307" i="4"/>
  <c r="L304" i="4"/>
  <c r="K304" i="4"/>
  <c r="J304" i="4"/>
  <c r="I304" i="4"/>
  <c r="L302" i="4"/>
  <c r="K302" i="4"/>
  <c r="J302" i="4"/>
  <c r="J301" i="4" s="1"/>
  <c r="I302" i="4"/>
  <c r="L301" i="4"/>
  <c r="K301" i="4"/>
  <c r="I301" i="4"/>
  <c r="L296" i="4"/>
  <c r="K296" i="4"/>
  <c r="J296" i="4"/>
  <c r="J295" i="4" s="1"/>
  <c r="I296" i="4"/>
  <c r="I295" i="4" s="1"/>
  <c r="L295" i="4"/>
  <c r="K295" i="4"/>
  <c r="L293" i="4"/>
  <c r="K293" i="4"/>
  <c r="J293" i="4"/>
  <c r="J292" i="4" s="1"/>
  <c r="I293" i="4"/>
  <c r="I292" i="4" s="1"/>
  <c r="L292" i="4"/>
  <c r="K292" i="4"/>
  <c r="L290" i="4"/>
  <c r="K290" i="4"/>
  <c r="J290" i="4"/>
  <c r="J289" i="4" s="1"/>
  <c r="I290" i="4"/>
  <c r="I289" i="4" s="1"/>
  <c r="L289" i="4"/>
  <c r="K289" i="4"/>
  <c r="L286" i="4"/>
  <c r="K286" i="4"/>
  <c r="J286" i="4"/>
  <c r="J285" i="4" s="1"/>
  <c r="I286" i="4"/>
  <c r="L285" i="4"/>
  <c r="K285" i="4"/>
  <c r="I285" i="4"/>
  <c r="L282" i="4"/>
  <c r="K282" i="4"/>
  <c r="J282" i="4"/>
  <c r="J281" i="4" s="1"/>
  <c r="I282" i="4"/>
  <c r="I281" i="4" s="1"/>
  <c r="L281" i="4"/>
  <c r="K281" i="4"/>
  <c r="L278" i="4"/>
  <c r="K278" i="4"/>
  <c r="J278" i="4"/>
  <c r="J277" i="4" s="1"/>
  <c r="I278" i="4"/>
  <c r="I277" i="4" s="1"/>
  <c r="L277" i="4"/>
  <c r="K277" i="4"/>
  <c r="L274" i="4"/>
  <c r="K274" i="4"/>
  <c r="J274" i="4"/>
  <c r="I274" i="4"/>
  <c r="L271" i="4"/>
  <c r="K271" i="4"/>
  <c r="J271" i="4"/>
  <c r="I271" i="4"/>
  <c r="L269" i="4"/>
  <c r="K269" i="4"/>
  <c r="J269" i="4"/>
  <c r="J268" i="4" s="1"/>
  <c r="I269" i="4"/>
  <c r="I268" i="4" s="1"/>
  <c r="L268" i="4"/>
  <c r="K268" i="4"/>
  <c r="L264" i="4"/>
  <c r="L263" i="4" s="1"/>
  <c r="K264" i="4"/>
  <c r="K263" i="4" s="1"/>
  <c r="J264" i="4"/>
  <c r="J263" i="4" s="1"/>
  <c r="I264" i="4"/>
  <c r="I263" i="4" s="1"/>
  <c r="L261" i="4"/>
  <c r="L260" i="4" s="1"/>
  <c r="K261" i="4"/>
  <c r="K260" i="4" s="1"/>
  <c r="J261" i="4"/>
  <c r="J260" i="4" s="1"/>
  <c r="I261" i="4"/>
  <c r="I260" i="4" s="1"/>
  <c r="L258" i="4"/>
  <c r="L257" i="4" s="1"/>
  <c r="K258" i="4"/>
  <c r="K257" i="4" s="1"/>
  <c r="J258" i="4"/>
  <c r="J257" i="4" s="1"/>
  <c r="I258" i="4"/>
  <c r="I257" i="4" s="1"/>
  <c r="L254" i="4"/>
  <c r="L253" i="4" s="1"/>
  <c r="K254" i="4"/>
  <c r="K253" i="4" s="1"/>
  <c r="J254" i="4"/>
  <c r="J253" i="4" s="1"/>
  <c r="I254" i="4"/>
  <c r="I253" i="4" s="1"/>
  <c r="L250" i="4"/>
  <c r="L249" i="4" s="1"/>
  <c r="K250" i="4"/>
  <c r="K249" i="4" s="1"/>
  <c r="J250" i="4"/>
  <c r="J249" i="4" s="1"/>
  <c r="I250" i="4"/>
  <c r="I249" i="4" s="1"/>
  <c r="L246" i="4"/>
  <c r="L245" i="4" s="1"/>
  <c r="K246" i="4"/>
  <c r="K245" i="4" s="1"/>
  <c r="J246" i="4"/>
  <c r="J245" i="4" s="1"/>
  <c r="I246" i="4"/>
  <c r="I245" i="4" s="1"/>
  <c r="L242" i="4"/>
  <c r="K242" i="4"/>
  <c r="J242" i="4"/>
  <c r="I242" i="4"/>
  <c r="L239" i="4"/>
  <c r="K239" i="4"/>
  <c r="J239" i="4"/>
  <c r="I239" i="4"/>
  <c r="L237" i="4"/>
  <c r="L236" i="4" s="1"/>
  <c r="K237" i="4"/>
  <c r="K236" i="4" s="1"/>
  <c r="J237" i="4"/>
  <c r="J236" i="4" s="1"/>
  <c r="J235" i="4" s="1"/>
  <c r="I237" i="4"/>
  <c r="I236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6" i="4"/>
  <c r="K226" i="4"/>
  <c r="J226" i="4"/>
  <c r="I226" i="4"/>
  <c r="L225" i="4"/>
  <c r="L224" i="4" s="1"/>
  <c r="K225" i="4"/>
  <c r="K224" i="4" s="1"/>
  <c r="J225" i="4"/>
  <c r="J224" i="4" s="1"/>
  <c r="I225" i="4"/>
  <c r="I224" i="4" s="1"/>
  <c r="P217" i="4"/>
  <c r="O217" i="4"/>
  <c r="N217" i="4"/>
  <c r="M217" i="4"/>
  <c r="L217" i="4"/>
  <c r="K217" i="4"/>
  <c r="J217" i="4"/>
  <c r="I217" i="4"/>
  <c r="L216" i="4"/>
  <c r="K216" i="4"/>
  <c r="J216" i="4"/>
  <c r="I216" i="4"/>
  <c r="L214" i="4"/>
  <c r="K214" i="4"/>
  <c r="J214" i="4"/>
  <c r="I214" i="4"/>
  <c r="L213" i="4"/>
  <c r="L212" i="4" s="1"/>
  <c r="K213" i="4"/>
  <c r="K212" i="4" s="1"/>
  <c r="J213" i="4"/>
  <c r="J212" i="4" s="1"/>
  <c r="I213" i="4"/>
  <c r="I212" i="4" s="1"/>
  <c r="L207" i="4"/>
  <c r="L206" i="4" s="1"/>
  <c r="L205" i="4" s="1"/>
  <c r="K207" i="4"/>
  <c r="K206" i="4" s="1"/>
  <c r="K205" i="4" s="1"/>
  <c r="J207" i="4"/>
  <c r="J206" i="4" s="1"/>
  <c r="J205" i="4" s="1"/>
  <c r="I207" i="4"/>
  <c r="I206" i="4" s="1"/>
  <c r="I205" i="4" s="1"/>
  <c r="L203" i="4"/>
  <c r="K203" i="4"/>
  <c r="J203" i="4"/>
  <c r="I203" i="4"/>
  <c r="L202" i="4"/>
  <c r="K202" i="4"/>
  <c r="J202" i="4"/>
  <c r="I202" i="4"/>
  <c r="L198" i="4"/>
  <c r="K198" i="4"/>
  <c r="J198" i="4"/>
  <c r="I198" i="4"/>
  <c r="L197" i="4"/>
  <c r="K197" i="4"/>
  <c r="J197" i="4"/>
  <c r="I197" i="4"/>
  <c r="L192" i="4"/>
  <c r="K192" i="4"/>
  <c r="J192" i="4"/>
  <c r="I192" i="4"/>
  <c r="L191" i="4"/>
  <c r="K191" i="4"/>
  <c r="J191" i="4"/>
  <c r="I191" i="4"/>
  <c r="L187" i="4"/>
  <c r="K187" i="4"/>
  <c r="J187" i="4"/>
  <c r="I187" i="4"/>
  <c r="L186" i="4"/>
  <c r="K186" i="4"/>
  <c r="J186" i="4"/>
  <c r="I186" i="4"/>
  <c r="L184" i="4"/>
  <c r="K184" i="4"/>
  <c r="J184" i="4"/>
  <c r="I184" i="4"/>
  <c r="L183" i="4"/>
  <c r="L182" i="4" s="1"/>
  <c r="L181" i="4" s="1"/>
  <c r="K183" i="4"/>
  <c r="K182" i="4" s="1"/>
  <c r="K181" i="4" s="1"/>
  <c r="J183" i="4"/>
  <c r="J182" i="4" s="1"/>
  <c r="I183" i="4"/>
  <c r="I182" i="4" s="1"/>
  <c r="I181" i="4" s="1"/>
  <c r="L176" i="4"/>
  <c r="L175" i="4" s="1"/>
  <c r="K176" i="4"/>
  <c r="K175" i="4" s="1"/>
  <c r="J176" i="4"/>
  <c r="J175" i="4" s="1"/>
  <c r="I176" i="4"/>
  <c r="I175" i="4" s="1"/>
  <c r="L171" i="4"/>
  <c r="L170" i="4" s="1"/>
  <c r="L169" i="4" s="1"/>
  <c r="K171" i="4"/>
  <c r="K170" i="4" s="1"/>
  <c r="K169" i="4" s="1"/>
  <c r="J171" i="4"/>
  <c r="J170" i="4" s="1"/>
  <c r="I171" i="4"/>
  <c r="I170" i="4" s="1"/>
  <c r="I169" i="4" s="1"/>
  <c r="L167" i="4"/>
  <c r="K167" i="4"/>
  <c r="J167" i="4"/>
  <c r="I167" i="4"/>
  <c r="L166" i="4"/>
  <c r="L165" i="4" s="1"/>
  <c r="L164" i="4" s="1"/>
  <c r="K166" i="4"/>
  <c r="K165" i="4" s="1"/>
  <c r="K164" i="4" s="1"/>
  <c r="J166" i="4"/>
  <c r="J165" i="4" s="1"/>
  <c r="I166" i="4"/>
  <c r="I165" i="4" s="1"/>
  <c r="I164" i="4" s="1"/>
  <c r="L162" i="4"/>
  <c r="K162" i="4"/>
  <c r="J162" i="4"/>
  <c r="I162" i="4"/>
  <c r="L161" i="4"/>
  <c r="K161" i="4"/>
  <c r="J161" i="4"/>
  <c r="I161" i="4"/>
  <c r="L157" i="4"/>
  <c r="K157" i="4"/>
  <c r="J157" i="4"/>
  <c r="I157" i="4"/>
  <c r="L156" i="4"/>
  <c r="L155" i="4" s="1"/>
  <c r="L154" i="4" s="1"/>
  <c r="K156" i="4"/>
  <c r="K155" i="4" s="1"/>
  <c r="K154" i="4" s="1"/>
  <c r="J156" i="4"/>
  <c r="J155" i="4" s="1"/>
  <c r="J154" i="4" s="1"/>
  <c r="I156" i="4"/>
  <c r="I155" i="4" s="1"/>
  <c r="I154" i="4" s="1"/>
  <c r="L151" i="4"/>
  <c r="K151" i="4"/>
  <c r="J151" i="4"/>
  <c r="I151" i="4"/>
  <c r="L150" i="4"/>
  <c r="L149" i="4" s="1"/>
  <c r="K150" i="4"/>
  <c r="K149" i="4" s="1"/>
  <c r="J150" i="4"/>
  <c r="J149" i="4" s="1"/>
  <c r="I150" i="4"/>
  <c r="I149" i="4" s="1"/>
  <c r="L147" i="4"/>
  <c r="L146" i="4" s="1"/>
  <c r="K147" i="4"/>
  <c r="K146" i="4" s="1"/>
  <c r="J147" i="4"/>
  <c r="J146" i="4" s="1"/>
  <c r="I147" i="4"/>
  <c r="I146" i="4" s="1"/>
  <c r="L143" i="4"/>
  <c r="L142" i="4" s="1"/>
  <c r="L141" i="4" s="1"/>
  <c r="K143" i="4"/>
  <c r="K142" i="4" s="1"/>
  <c r="K141" i="4" s="1"/>
  <c r="J143" i="4"/>
  <c r="J142" i="4" s="1"/>
  <c r="J141" i="4" s="1"/>
  <c r="I143" i="4"/>
  <c r="I142" i="4" s="1"/>
  <c r="I141" i="4" s="1"/>
  <c r="L138" i="4"/>
  <c r="K138" i="4"/>
  <c r="J138" i="4"/>
  <c r="I138" i="4"/>
  <c r="L137" i="4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133" i="4"/>
  <c r="K133" i="4"/>
  <c r="J133" i="4"/>
  <c r="I133" i="4"/>
  <c r="L132" i="4"/>
  <c r="L131" i="4" s="1"/>
  <c r="K132" i="4"/>
  <c r="K131" i="4" s="1"/>
  <c r="J132" i="4"/>
  <c r="J131" i="4" s="1"/>
  <c r="I132" i="4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K125" i="4"/>
  <c r="J125" i="4"/>
  <c r="I125" i="4"/>
  <c r="L124" i="4"/>
  <c r="L123" i="4" s="1"/>
  <c r="K124" i="4"/>
  <c r="K123" i="4" s="1"/>
  <c r="J124" i="4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K117" i="4"/>
  <c r="J117" i="4"/>
  <c r="I117" i="4"/>
  <c r="L116" i="4"/>
  <c r="L115" i="4" s="1"/>
  <c r="K116" i="4"/>
  <c r="K115" i="4" s="1"/>
  <c r="J116" i="4"/>
  <c r="J115" i="4" s="1"/>
  <c r="I116" i="4"/>
  <c r="I115" i="4" s="1"/>
  <c r="L112" i="4"/>
  <c r="L111" i="4" s="1"/>
  <c r="L110" i="4" s="1"/>
  <c r="K112" i="4"/>
  <c r="K111" i="4" s="1"/>
  <c r="K110" i="4" s="1"/>
  <c r="J112" i="4"/>
  <c r="J111" i="4" s="1"/>
  <c r="J110" i="4" s="1"/>
  <c r="J109" i="4" s="1"/>
  <c r="I112" i="4"/>
  <c r="I111" i="4" s="1"/>
  <c r="I110" i="4" s="1"/>
  <c r="L106" i="4"/>
  <c r="L105" i="4" s="1"/>
  <c r="K106" i="4"/>
  <c r="K105" i="4" s="1"/>
  <c r="J106" i="4"/>
  <c r="J105" i="4" s="1"/>
  <c r="I106" i="4"/>
  <c r="I105" i="4" s="1"/>
  <c r="L102" i="4"/>
  <c r="L101" i="4" s="1"/>
  <c r="K102" i="4"/>
  <c r="K101" i="4" s="1"/>
  <c r="J102" i="4"/>
  <c r="J101" i="4" s="1"/>
  <c r="J100" i="4" s="1"/>
  <c r="I102" i="4"/>
  <c r="I101" i="4" s="1"/>
  <c r="L97" i="4"/>
  <c r="K97" i="4"/>
  <c r="J97" i="4"/>
  <c r="I97" i="4"/>
  <c r="L96" i="4"/>
  <c r="L95" i="4" s="1"/>
  <c r="K96" i="4"/>
  <c r="K95" i="4" s="1"/>
  <c r="J96" i="4"/>
  <c r="J95" i="4" s="1"/>
  <c r="I96" i="4"/>
  <c r="I95" i="4" s="1"/>
  <c r="L92" i="4"/>
  <c r="L91" i="4" s="1"/>
  <c r="L90" i="4" s="1"/>
  <c r="K92" i="4"/>
  <c r="K91" i="4" s="1"/>
  <c r="K90" i="4" s="1"/>
  <c r="J92" i="4"/>
  <c r="J91" i="4" s="1"/>
  <c r="J90" i="4" s="1"/>
  <c r="I92" i="4"/>
  <c r="I91" i="4" s="1"/>
  <c r="I90" i="4" s="1"/>
  <c r="L85" i="4"/>
  <c r="L84" i="4" s="1"/>
  <c r="L83" i="4" s="1"/>
  <c r="L82" i="4" s="1"/>
  <c r="K85" i="4"/>
  <c r="K84" i="4" s="1"/>
  <c r="K83" i="4" s="1"/>
  <c r="K82" i="4" s="1"/>
  <c r="J85" i="4"/>
  <c r="J84" i="4" s="1"/>
  <c r="J83" i="4" s="1"/>
  <c r="J82" i="4" s="1"/>
  <c r="I85" i="4"/>
  <c r="I84" i="4" s="1"/>
  <c r="I83" i="4" s="1"/>
  <c r="I82" i="4" s="1"/>
  <c r="L80" i="4"/>
  <c r="L79" i="4" s="1"/>
  <c r="L78" i="4" s="1"/>
  <c r="K80" i="4"/>
  <c r="K79" i="4" s="1"/>
  <c r="K78" i="4" s="1"/>
  <c r="J80" i="4"/>
  <c r="J79" i="4" s="1"/>
  <c r="J78" i="4" s="1"/>
  <c r="I80" i="4"/>
  <c r="I79" i="4" s="1"/>
  <c r="I78" i="4" s="1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L62" i="4" s="1"/>
  <c r="L61" i="4" s="1"/>
  <c r="K63" i="4"/>
  <c r="K62" i="4" s="1"/>
  <c r="K61" i="4" s="1"/>
  <c r="J63" i="4"/>
  <c r="J62" i="4" s="1"/>
  <c r="J61" i="4" s="1"/>
  <c r="I63" i="4"/>
  <c r="I62" i="4" s="1"/>
  <c r="I61" i="4" s="1"/>
  <c r="L45" i="4"/>
  <c r="K45" i="4"/>
  <c r="J45" i="4"/>
  <c r="I45" i="4"/>
  <c r="L44" i="4"/>
  <c r="L43" i="4" s="1"/>
  <c r="L42" i="4" s="1"/>
  <c r="K44" i="4"/>
  <c r="K43" i="4" s="1"/>
  <c r="K42" i="4" s="1"/>
  <c r="J44" i="4"/>
  <c r="J43" i="4" s="1"/>
  <c r="J42" i="4" s="1"/>
  <c r="I44" i="4"/>
  <c r="I43" i="4" s="1"/>
  <c r="I42" i="4" s="1"/>
  <c r="L40" i="4"/>
  <c r="K40" i="4"/>
  <c r="J40" i="4"/>
  <c r="I40" i="4"/>
  <c r="L39" i="4"/>
  <c r="L38" i="4" s="1"/>
  <c r="K39" i="4"/>
  <c r="K38" i="4" s="1"/>
  <c r="J39" i="4"/>
  <c r="J38" i="4" s="1"/>
  <c r="I39" i="4"/>
  <c r="I38" i="4" s="1"/>
  <c r="L36" i="4"/>
  <c r="K36" i="4"/>
  <c r="J36" i="4"/>
  <c r="I36" i="4"/>
  <c r="L34" i="4"/>
  <c r="K34" i="4"/>
  <c r="J34" i="4"/>
  <c r="I34" i="4"/>
  <c r="L33" i="4"/>
  <c r="L32" i="4" s="1"/>
  <c r="K33" i="4"/>
  <c r="K32" i="4" s="1"/>
  <c r="J33" i="4"/>
  <c r="J32" i="4" s="1"/>
  <c r="J31" i="4" s="1"/>
  <c r="I33" i="4"/>
  <c r="I32" i="4" s="1"/>
  <c r="L361" i="5"/>
  <c r="L360" i="5" s="1"/>
  <c r="K361" i="5"/>
  <c r="J361" i="5"/>
  <c r="J360" i="5" s="1"/>
  <c r="I361" i="5"/>
  <c r="I360" i="5" s="1"/>
  <c r="K360" i="5"/>
  <c r="L358" i="5"/>
  <c r="L357" i="5" s="1"/>
  <c r="K358" i="5"/>
  <c r="K357" i="5" s="1"/>
  <c r="J358" i="5"/>
  <c r="J357" i="5" s="1"/>
  <c r="I358" i="5"/>
  <c r="I357" i="5" s="1"/>
  <c r="L355" i="5"/>
  <c r="L354" i="5" s="1"/>
  <c r="K355" i="5"/>
  <c r="J355" i="5"/>
  <c r="J354" i="5" s="1"/>
  <c r="I355" i="5"/>
  <c r="I354" i="5" s="1"/>
  <c r="K354" i="5"/>
  <c r="L351" i="5"/>
  <c r="L350" i="5" s="1"/>
  <c r="K351" i="5"/>
  <c r="K350" i="5" s="1"/>
  <c r="J351" i="5"/>
  <c r="J350" i="5" s="1"/>
  <c r="I351" i="5"/>
  <c r="I350" i="5" s="1"/>
  <c r="L347" i="5"/>
  <c r="L346" i="5" s="1"/>
  <c r="K347" i="5"/>
  <c r="K346" i="5" s="1"/>
  <c r="J347" i="5"/>
  <c r="J346" i="5" s="1"/>
  <c r="I347" i="5"/>
  <c r="I346" i="5" s="1"/>
  <c r="L343" i="5"/>
  <c r="L342" i="5" s="1"/>
  <c r="K343" i="5"/>
  <c r="K342" i="5" s="1"/>
  <c r="J343" i="5"/>
  <c r="J342" i="5" s="1"/>
  <c r="I343" i="5"/>
  <c r="I342" i="5"/>
  <c r="L339" i="5"/>
  <c r="K339" i="5"/>
  <c r="J339" i="5"/>
  <c r="I339" i="5"/>
  <c r="L336" i="5"/>
  <c r="K336" i="5"/>
  <c r="J336" i="5"/>
  <c r="I336" i="5"/>
  <c r="P334" i="5"/>
  <c r="O334" i="5"/>
  <c r="N334" i="5"/>
  <c r="M334" i="5"/>
  <c r="L334" i="5"/>
  <c r="K334" i="5"/>
  <c r="K333" i="5" s="1"/>
  <c r="J334" i="5"/>
  <c r="I334" i="5"/>
  <c r="I333" i="5" s="1"/>
  <c r="L333" i="5"/>
  <c r="J333" i="5"/>
  <c r="L329" i="5"/>
  <c r="L328" i="5" s="1"/>
  <c r="K329" i="5"/>
  <c r="K328" i="5" s="1"/>
  <c r="J329" i="5"/>
  <c r="J328" i="5" s="1"/>
  <c r="I329" i="5"/>
  <c r="I328" i="5" s="1"/>
  <c r="L326" i="5"/>
  <c r="L325" i="5" s="1"/>
  <c r="K326" i="5"/>
  <c r="J326" i="5"/>
  <c r="J325" i="5" s="1"/>
  <c r="I326" i="5"/>
  <c r="I325" i="5" s="1"/>
  <c r="K325" i="5"/>
  <c r="L323" i="5"/>
  <c r="L322" i="5" s="1"/>
  <c r="K323" i="5"/>
  <c r="J323" i="5"/>
  <c r="J322" i="5" s="1"/>
  <c r="I323" i="5"/>
  <c r="I322" i="5" s="1"/>
  <c r="K322" i="5"/>
  <c r="L319" i="5"/>
  <c r="L318" i="5" s="1"/>
  <c r="K319" i="5"/>
  <c r="K318" i="5" s="1"/>
  <c r="J319" i="5"/>
  <c r="J318" i="5" s="1"/>
  <c r="I319" i="5"/>
  <c r="I318" i="5"/>
  <c r="L315" i="5"/>
  <c r="L314" i="5" s="1"/>
  <c r="K315" i="5"/>
  <c r="K314" i="5" s="1"/>
  <c r="J315" i="5"/>
  <c r="J314" i="5" s="1"/>
  <c r="I315" i="5"/>
  <c r="I314" i="5" s="1"/>
  <c r="L311" i="5"/>
  <c r="L310" i="5" s="1"/>
  <c r="K311" i="5"/>
  <c r="K310" i="5" s="1"/>
  <c r="J311" i="5"/>
  <c r="J310" i="5" s="1"/>
  <c r="I311" i="5"/>
  <c r="I310" i="5"/>
  <c r="L307" i="5"/>
  <c r="K307" i="5"/>
  <c r="J307" i="5"/>
  <c r="I307" i="5"/>
  <c r="L304" i="5"/>
  <c r="K304" i="5"/>
  <c r="J304" i="5"/>
  <c r="I304" i="5"/>
  <c r="L302" i="5"/>
  <c r="L301" i="5" s="1"/>
  <c r="K302" i="5"/>
  <c r="K301" i="5" s="1"/>
  <c r="J302" i="5"/>
  <c r="J301" i="5" s="1"/>
  <c r="I302" i="5"/>
  <c r="I301" i="5" s="1"/>
  <c r="L296" i="5"/>
  <c r="L295" i="5" s="1"/>
  <c r="K296" i="5"/>
  <c r="K295" i="5" s="1"/>
  <c r="J296" i="5"/>
  <c r="J295" i="5" s="1"/>
  <c r="I296" i="5"/>
  <c r="I295" i="5" s="1"/>
  <c r="L293" i="5"/>
  <c r="L292" i="5" s="1"/>
  <c r="K293" i="5"/>
  <c r="K292" i="5" s="1"/>
  <c r="J293" i="5"/>
  <c r="J292" i="5" s="1"/>
  <c r="I293" i="5"/>
  <c r="I292" i="5" s="1"/>
  <c r="L290" i="5"/>
  <c r="L289" i="5" s="1"/>
  <c r="K290" i="5"/>
  <c r="J290" i="5"/>
  <c r="J289" i="5" s="1"/>
  <c r="I290" i="5"/>
  <c r="I289" i="5" s="1"/>
  <c r="K289" i="5"/>
  <c r="L286" i="5"/>
  <c r="L285" i="5" s="1"/>
  <c r="K286" i="5"/>
  <c r="J286" i="5"/>
  <c r="J285" i="5" s="1"/>
  <c r="I286" i="5"/>
  <c r="I285" i="5" s="1"/>
  <c r="K285" i="5"/>
  <c r="L282" i="5"/>
  <c r="L281" i="5" s="1"/>
  <c r="K282" i="5"/>
  <c r="K281" i="5" s="1"/>
  <c r="J282" i="5"/>
  <c r="J281" i="5" s="1"/>
  <c r="I282" i="5"/>
  <c r="I281" i="5" s="1"/>
  <c r="L278" i="5"/>
  <c r="L277" i="5" s="1"/>
  <c r="K278" i="5"/>
  <c r="K277" i="5" s="1"/>
  <c r="J278" i="5"/>
  <c r="J277" i="5" s="1"/>
  <c r="I278" i="5"/>
  <c r="I277" i="5" s="1"/>
  <c r="L274" i="5"/>
  <c r="K274" i="5"/>
  <c r="J274" i="5"/>
  <c r="I274" i="5"/>
  <c r="L271" i="5"/>
  <c r="K271" i="5"/>
  <c r="J271" i="5"/>
  <c r="I271" i="5"/>
  <c r="L269" i="5"/>
  <c r="L268" i="5" s="1"/>
  <c r="K269" i="5"/>
  <c r="K268" i="5" s="1"/>
  <c r="J269" i="5"/>
  <c r="J268" i="5" s="1"/>
  <c r="I269" i="5"/>
  <c r="I268" i="5" s="1"/>
  <c r="L264" i="5"/>
  <c r="K264" i="5"/>
  <c r="J264" i="5"/>
  <c r="I264" i="5"/>
  <c r="I263" i="5" s="1"/>
  <c r="L263" i="5"/>
  <c r="K263" i="5"/>
  <c r="J263" i="5"/>
  <c r="L261" i="5"/>
  <c r="K261" i="5"/>
  <c r="J261" i="5"/>
  <c r="I261" i="5"/>
  <c r="I260" i="5" s="1"/>
  <c r="L260" i="5"/>
  <c r="K260" i="5"/>
  <c r="J260" i="5"/>
  <c r="L258" i="5"/>
  <c r="K258" i="5"/>
  <c r="J258" i="5"/>
  <c r="I258" i="5"/>
  <c r="I257" i="5" s="1"/>
  <c r="L257" i="5"/>
  <c r="K257" i="5"/>
  <c r="J257" i="5"/>
  <c r="L254" i="5"/>
  <c r="K254" i="5"/>
  <c r="J254" i="5"/>
  <c r="I254" i="5"/>
  <c r="I253" i="5" s="1"/>
  <c r="L253" i="5"/>
  <c r="K253" i="5"/>
  <c r="J253" i="5"/>
  <c r="L250" i="5"/>
  <c r="K250" i="5"/>
  <c r="J250" i="5"/>
  <c r="I250" i="5"/>
  <c r="I249" i="5" s="1"/>
  <c r="L249" i="5"/>
  <c r="K249" i="5"/>
  <c r="J249" i="5"/>
  <c r="L246" i="5"/>
  <c r="K246" i="5"/>
  <c r="J246" i="5"/>
  <c r="I246" i="5"/>
  <c r="I245" i="5" s="1"/>
  <c r="L245" i="5"/>
  <c r="K245" i="5"/>
  <c r="J245" i="5"/>
  <c r="L242" i="5"/>
  <c r="K242" i="5"/>
  <c r="J242" i="5"/>
  <c r="I242" i="5"/>
  <c r="L239" i="5"/>
  <c r="K239" i="5"/>
  <c r="J239" i="5"/>
  <c r="I239" i="5"/>
  <c r="L237" i="5"/>
  <c r="K237" i="5"/>
  <c r="J237" i="5"/>
  <c r="I237" i="5"/>
  <c r="I236" i="5" s="1"/>
  <c r="L236" i="5"/>
  <c r="K236" i="5"/>
  <c r="J236" i="5"/>
  <c r="L230" i="5"/>
  <c r="K230" i="5"/>
  <c r="J230" i="5"/>
  <c r="I230" i="5"/>
  <c r="I229" i="5" s="1"/>
  <c r="I228" i="5" s="1"/>
  <c r="L229" i="5"/>
  <c r="L228" i="5" s="1"/>
  <c r="K229" i="5"/>
  <c r="K228" i="5" s="1"/>
  <c r="J229" i="5"/>
  <c r="J228" i="5" s="1"/>
  <c r="L226" i="5"/>
  <c r="L225" i="5" s="1"/>
  <c r="L224" i="5" s="1"/>
  <c r="K226" i="5"/>
  <c r="K225" i="5" s="1"/>
  <c r="K224" i="5" s="1"/>
  <c r="J226" i="5"/>
  <c r="J225" i="5" s="1"/>
  <c r="J224" i="5" s="1"/>
  <c r="I226" i="5"/>
  <c r="I225" i="5" s="1"/>
  <c r="I224" i="5" s="1"/>
  <c r="P217" i="5"/>
  <c r="O217" i="5"/>
  <c r="N217" i="5"/>
  <c r="M217" i="5"/>
  <c r="L217" i="5"/>
  <c r="L216" i="5" s="1"/>
  <c r="K217" i="5"/>
  <c r="K216" i="5" s="1"/>
  <c r="J217" i="5"/>
  <c r="J216" i="5" s="1"/>
  <c r="I217" i="5"/>
  <c r="I216" i="5" s="1"/>
  <c r="L214" i="5"/>
  <c r="L213" i="5" s="1"/>
  <c r="K214" i="5"/>
  <c r="K213" i="5" s="1"/>
  <c r="J214" i="5"/>
  <c r="J213" i="5" s="1"/>
  <c r="I214" i="5"/>
  <c r="I213" i="5"/>
  <c r="L207" i="5"/>
  <c r="K207" i="5"/>
  <c r="J207" i="5"/>
  <c r="I207" i="5"/>
  <c r="I206" i="5" s="1"/>
  <c r="I205" i="5" s="1"/>
  <c r="L206" i="5"/>
  <c r="L205" i="5" s="1"/>
  <c r="K206" i="5"/>
  <c r="K205" i="5" s="1"/>
  <c r="J206" i="5"/>
  <c r="J205" i="5" s="1"/>
  <c r="L203" i="5"/>
  <c r="L202" i="5" s="1"/>
  <c r="K203" i="5"/>
  <c r="J203" i="5"/>
  <c r="J202" i="5" s="1"/>
  <c r="I203" i="5"/>
  <c r="K202" i="5"/>
  <c r="I202" i="5"/>
  <c r="L198" i="5"/>
  <c r="L197" i="5" s="1"/>
  <c r="K198" i="5"/>
  <c r="K197" i="5" s="1"/>
  <c r="J198" i="5"/>
  <c r="J197" i="5" s="1"/>
  <c r="I198" i="5"/>
  <c r="I197" i="5" s="1"/>
  <c r="L192" i="5"/>
  <c r="L191" i="5" s="1"/>
  <c r="K192" i="5"/>
  <c r="K191" i="5" s="1"/>
  <c r="J192" i="5"/>
  <c r="J191" i="5" s="1"/>
  <c r="I192" i="5"/>
  <c r="I191" i="5" s="1"/>
  <c r="L187" i="5"/>
  <c r="L186" i="5" s="1"/>
  <c r="K187" i="5"/>
  <c r="K186" i="5" s="1"/>
  <c r="J187" i="5"/>
  <c r="J186" i="5" s="1"/>
  <c r="I187" i="5"/>
  <c r="I186" i="5"/>
  <c r="L184" i="5"/>
  <c r="L183" i="5" s="1"/>
  <c r="K184" i="5"/>
  <c r="K183" i="5" s="1"/>
  <c r="J184" i="5"/>
  <c r="J183" i="5" s="1"/>
  <c r="I184" i="5"/>
  <c r="I183" i="5" s="1"/>
  <c r="L176" i="5"/>
  <c r="K176" i="5"/>
  <c r="K175" i="5" s="1"/>
  <c r="J176" i="5"/>
  <c r="J175" i="5" s="1"/>
  <c r="I176" i="5"/>
  <c r="I175" i="5" s="1"/>
  <c r="L175" i="5"/>
  <c r="L171" i="5"/>
  <c r="K171" i="5"/>
  <c r="K170" i="5" s="1"/>
  <c r="J171" i="5"/>
  <c r="J170" i="5" s="1"/>
  <c r="I171" i="5"/>
  <c r="I170" i="5" s="1"/>
  <c r="L170" i="5"/>
  <c r="L169" i="5" s="1"/>
  <c r="L167" i="5"/>
  <c r="L166" i="5" s="1"/>
  <c r="L165" i="5" s="1"/>
  <c r="K167" i="5"/>
  <c r="J167" i="5"/>
  <c r="J166" i="5" s="1"/>
  <c r="J165" i="5" s="1"/>
  <c r="I167" i="5"/>
  <c r="K166" i="5"/>
  <c r="K165" i="5" s="1"/>
  <c r="I166" i="5"/>
  <c r="I165" i="5" s="1"/>
  <c r="L162" i="5"/>
  <c r="L161" i="5" s="1"/>
  <c r="K162" i="5"/>
  <c r="J162" i="5"/>
  <c r="J161" i="5" s="1"/>
  <c r="I162" i="5"/>
  <c r="I161" i="5" s="1"/>
  <c r="K161" i="5"/>
  <c r="L157" i="5"/>
  <c r="L156" i="5" s="1"/>
  <c r="K157" i="5"/>
  <c r="K156" i="5" s="1"/>
  <c r="J157" i="5"/>
  <c r="J156" i="5" s="1"/>
  <c r="I157" i="5"/>
  <c r="I156" i="5" s="1"/>
  <c r="L151" i="5"/>
  <c r="L150" i="5" s="1"/>
  <c r="L149" i="5" s="1"/>
  <c r="K151" i="5"/>
  <c r="K150" i="5" s="1"/>
  <c r="K149" i="5" s="1"/>
  <c r="J151" i="5"/>
  <c r="J150" i="5" s="1"/>
  <c r="J149" i="5" s="1"/>
  <c r="I151" i="5"/>
  <c r="I150" i="5" s="1"/>
  <c r="I149" i="5" s="1"/>
  <c r="L147" i="5"/>
  <c r="K147" i="5"/>
  <c r="K146" i="5" s="1"/>
  <c r="J147" i="5"/>
  <c r="I147" i="5"/>
  <c r="I146" i="5" s="1"/>
  <c r="L146" i="5"/>
  <c r="J146" i="5"/>
  <c r="L143" i="5"/>
  <c r="K143" i="5"/>
  <c r="K142" i="5" s="1"/>
  <c r="K141" i="5" s="1"/>
  <c r="J143" i="5"/>
  <c r="J142" i="5" s="1"/>
  <c r="J141" i="5" s="1"/>
  <c r="I143" i="5"/>
  <c r="I142" i="5" s="1"/>
  <c r="I141" i="5" s="1"/>
  <c r="L142" i="5"/>
  <c r="L141" i="5" s="1"/>
  <c r="L138" i="5"/>
  <c r="L137" i="5" s="1"/>
  <c r="L136" i="5" s="1"/>
  <c r="K138" i="5"/>
  <c r="K137" i="5" s="1"/>
  <c r="K136" i="5" s="1"/>
  <c r="J138" i="5"/>
  <c r="J137" i="5" s="1"/>
  <c r="J136" i="5" s="1"/>
  <c r="I138" i="5"/>
  <c r="I137" i="5" s="1"/>
  <c r="I136" i="5" s="1"/>
  <c r="L133" i="5"/>
  <c r="L132" i="5" s="1"/>
  <c r="L131" i="5" s="1"/>
  <c r="K133" i="5"/>
  <c r="J133" i="5"/>
  <c r="J132" i="5" s="1"/>
  <c r="J131" i="5" s="1"/>
  <c r="I133" i="5"/>
  <c r="I132" i="5" s="1"/>
  <c r="I131" i="5" s="1"/>
  <c r="K132" i="5"/>
  <c r="K131" i="5" s="1"/>
  <c r="L129" i="5"/>
  <c r="K129" i="5"/>
  <c r="J129" i="5"/>
  <c r="I129" i="5"/>
  <c r="I128" i="5" s="1"/>
  <c r="I127" i="5" s="1"/>
  <c r="L128" i="5"/>
  <c r="L127" i="5" s="1"/>
  <c r="K128" i="5"/>
  <c r="K127" i="5" s="1"/>
  <c r="J128" i="5"/>
  <c r="J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/>
  <c r="I123" i="5" s="1"/>
  <c r="L121" i="5"/>
  <c r="K121" i="5"/>
  <c r="J121" i="5"/>
  <c r="I121" i="5"/>
  <c r="I120" i="5" s="1"/>
  <c r="I119" i="5" s="1"/>
  <c r="L120" i="5"/>
  <c r="L119" i="5" s="1"/>
  <c r="K120" i="5"/>
  <c r="K119" i="5" s="1"/>
  <c r="J120" i="5"/>
  <c r="J119" i="5" s="1"/>
  <c r="L117" i="5"/>
  <c r="L116" i="5" s="1"/>
  <c r="L115" i="5" s="1"/>
  <c r="K117" i="5"/>
  <c r="J117" i="5"/>
  <c r="J116" i="5" s="1"/>
  <c r="J115" i="5" s="1"/>
  <c r="I117" i="5"/>
  <c r="I116" i="5" s="1"/>
  <c r="I115" i="5" s="1"/>
  <c r="K116" i="5"/>
  <c r="K115" i="5" s="1"/>
  <c r="L112" i="5"/>
  <c r="K112" i="5"/>
  <c r="K111" i="5" s="1"/>
  <c r="K110" i="5" s="1"/>
  <c r="J112" i="5"/>
  <c r="J111" i="5" s="1"/>
  <c r="J110" i="5" s="1"/>
  <c r="I112" i="5"/>
  <c r="I111" i="5" s="1"/>
  <c r="I110" i="5" s="1"/>
  <c r="L111" i="5"/>
  <c r="L110" i="5" s="1"/>
  <c r="L106" i="5"/>
  <c r="K106" i="5"/>
  <c r="K105" i="5" s="1"/>
  <c r="J106" i="5"/>
  <c r="J105" i="5" s="1"/>
  <c r="I106" i="5"/>
  <c r="I105" i="5" s="1"/>
  <c r="L105" i="5"/>
  <c r="L102" i="5"/>
  <c r="K102" i="5"/>
  <c r="K101" i="5" s="1"/>
  <c r="J102" i="5"/>
  <c r="J101" i="5" s="1"/>
  <c r="I102" i="5"/>
  <c r="I101" i="5" s="1"/>
  <c r="L101" i="5"/>
  <c r="L97" i="5"/>
  <c r="L96" i="5" s="1"/>
  <c r="L95" i="5" s="1"/>
  <c r="K97" i="5"/>
  <c r="K96" i="5" s="1"/>
  <c r="K95" i="5" s="1"/>
  <c r="J97" i="5"/>
  <c r="J96" i="5" s="1"/>
  <c r="J95" i="5" s="1"/>
  <c r="I97" i="5"/>
  <c r="I96" i="5"/>
  <c r="I95" i="5" s="1"/>
  <c r="L92" i="5"/>
  <c r="K92" i="5"/>
  <c r="K91" i="5" s="1"/>
  <c r="K90" i="5" s="1"/>
  <c r="J92" i="5"/>
  <c r="I92" i="5"/>
  <c r="I91" i="5" s="1"/>
  <c r="I90" i="5" s="1"/>
  <c r="L91" i="5"/>
  <c r="L90" i="5" s="1"/>
  <c r="J91" i="5"/>
  <c r="J90" i="5" s="1"/>
  <c r="L85" i="5"/>
  <c r="K85" i="5"/>
  <c r="K84" i="5" s="1"/>
  <c r="K83" i="5" s="1"/>
  <c r="K82" i="5" s="1"/>
  <c r="J85" i="5"/>
  <c r="J84" i="5" s="1"/>
  <c r="J83" i="5" s="1"/>
  <c r="J82" i="5" s="1"/>
  <c r="I85" i="5"/>
  <c r="I84" i="5" s="1"/>
  <c r="I83" i="5" s="1"/>
  <c r="I82" i="5" s="1"/>
  <c r="L84" i="5"/>
  <c r="L83" i="5" s="1"/>
  <c r="L82" i="5" s="1"/>
  <c r="L80" i="5"/>
  <c r="K80" i="5"/>
  <c r="K79" i="5" s="1"/>
  <c r="K78" i="5" s="1"/>
  <c r="J80" i="5"/>
  <c r="J79" i="5" s="1"/>
  <c r="J78" i="5" s="1"/>
  <c r="I80" i="5"/>
  <c r="I79" i="5" s="1"/>
  <c r="I78" i="5" s="1"/>
  <c r="L79" i="5"/>
  <c r="L78" i="5" s="1"/>
  <c r="L74" i="5"/>
  <c r="L73" i="5" s="1"/>
  <c r="K74" i="5"/>
  <c r="J74" i="5"/>
  <c r="J73" i="5" s="1"/>
  <c r="I74" i="5"/>
  <c r="I73" i="5" s="1"/>
  <c r="K73" i="5"/>
  <c r="L69" i="5"/>
  <c r="L68" i="5" s="1"/>
  <c r="K69" i="5"/>
  <c r="K68" i="5" s="1"/>
  <c r="J69" i="5"/>
  <c r="J68" i="5" s="1"/>
  <c r="I69" i="5"/>
  <c r="I68" i="5" s="1"/>
  <c r="L64" i="5"/>
  <c r="L63" i="5" s="1"/>
  <c r="L62" i="5" s="1"/>
  <c r="L61" i="5" s="1"/>
  <c r="K64" i="5"/>
  <c r="J64" i="5"/>
  <c r="J63" i="5" s="1"/>
  <c r="I64" i="5"/>
  <c r="I63" i="5" s="1"/>
  <c r="K63" i="5"/>
  <c r="K62" i="5" s="1"/>
  <c r="K61" i="5" s="1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L39" i="5" s="1"/>
  <c r="L38" i="5" s="1"/>
  <c r="K40" i="5"/>
  <c r="K39" i="5" s="1"/>
  <c r="K38" i="5" s="1"/>
  <c r="J40" i="5"/>
  <c r="J39" i="5" s="1"/>
  <c r="J38" i="5" s="1"/>
  <c r="I40" i="5"/>
  <c r="I39" i="5" s="1"/>
  <c r="I38" i="5" s="1"/>
  <c r="L36" i="5"/>
  <c r="K36" i="5"/>
  <c r="J36" i="5"/>
  <c r="I36" i="5"/>
  <c r="L34" i="5"/>
  <c r="L33" i="5" s="1"/>
  <c r="L32" i="5" s="1"/>
  <c r="L31" i="5" s="1"/>
  <c r="K34" i="5"/>
  <c r="K33" i="5" s="1"/>
  <c r="K32" i="5" s="1"/>
  <c r="J34" i="5"/>
  <c r="J33" i="5" s="1"/>
  <c r="J32" i="5" s="1"/>
  <c r="I34" i="5"/>
  <c r="I33" i="5" s="1"/>
  <c r="I32" i="5" s="1"/>
  <c r="L361" i="7"/>
  <c r="K361" i="7"/>
  <c r="J361" i="7"/>
  <c r="J360" i="7" s="1"/>
  <c r="I361" i="7"/>
  <c r="I360" i="7" s="1"/>
  <c r="L360" i="7"/>
  <c r="K360" i="7"/>
  <c r="L358" i="7"/>
  <c r="K358" i="7"/>
  <c r="J358" i="7"/>
  <c r="J357" i="7" s="1"/>
  <c r="I358" i="7"/>
  <c r="L357" i="7"/>
  <c r="K357" i="7"/>
  <c r="I357" i="7"/>
  <c r="L355" i="7"/>
  <c r="K355" i="7"/>
  <c r="J355" i="7"/>
  <c r="J354" i="7" s="1"/>
  <c r="I355" i="7"/>
  <c r="I354" i="7" s="1"/>
  <c r="L354" i="7"/>
  <c r="K354" i="7"/>
  <c r="L351" i="7"/>
  <c r="K351" i="7"/>
  <c r="J351" i="7"/>
  <c r="J350" i="7" s="1"/>
  <c r="I351" i="7"/>
  <c r="L350" i="7"/>
  <c r="K350" i="7"/>
  <c r="I350" i="7"/>
  <c r="L347" i="7"/>
  <c r="K347" i="7"/>
  <c r="J347" i="7"/>
  <c r="J346" i="7" s="1"/>
  <c r="I347" i="7"/>
  <c r="I346" i="7" s="1"/>
  <c r="L346" i="7"/>
  <c r="K346" i="7"/>
  <c r="L343" i="7"/>
  <c r="K343" i="7"/>
  <c r="J343" i="7"/>
  <c r="J342" i="7" s="1"/>
  <c r="I343" i="7"/>
  <c r="I342" i="7" s="1"/>
  <c r="L342" i="7"/>
  <c r="K342" i="7"/>
  <c r="L339" i="7"/>
  <c r="K339" i="7"/>
  <c r="J339" i="7"/>
  <c r="I339" i="7"/>
  <c r="L336" i="7"/>
  <c r="K336" i="7"/>
  <c r="J336" i="7"/>
  <c r="I336" i="7"/>
  <c r="P334" i="7"/>
  <c r="O334" i="7"/>
  <c r="N334" i="7"/>
  <c r="M334" i="7"/>
  <c r="L334" i="7"/>
  <c r="L333" i="7" s="1"/>
  <c r="K334" i="7"/>
  <c r="K333" i="7" s="1"/>
  <c r="J334" i="7"/>
  <c r="J333" i="7" s="1"/>
  <c r="I334" i="7"/>
  <c r="I333" i="7" s="1"/>
  <c r="L329" i="7"/>
  <c r="K329" i="7"/>
  <c r="J329" i="7"/>
  <c r="J328" i="7" s="1"/>
  <c r="I329" i="7"/>
  <c r="I328" i="7" s="1"/>
  <c r="L328" i="7"/>
  <c r="K328" i="7"/>
  <c r="L326" i="7"/>
  <c r="K326" i="7"/>
  <c r="J326" i="7"/>
  <c r="J325" i="7" s="1"/>
  <c r="I326" i="7"/>
  <c r="I325" i="7" s="1"/>
  <c r="L325" i="7"/>
  <c r="K325" i="7"/>
  <c r="L323" i="7"/>
  <c r="K323" i="7"/>
  <c r="J323" i="7"/>
  <c r="J322" i="7" s="1"/>
  <c r="I323" i="7"/>
  <c r="I322" i="7" s="1"/>
  <c r="L322" i="7"/>
  <c r="K322" i="7"/>
  <c r="L319" i="7"/>
  <c r="K319" i="7"/>
  <c r="J319" i="7"/>
  <c r="J318" i="7" s="1"/>
  <c r="I319" i="7"/>
  <c r="I318" i="7" s="1"/>
  <c r="L318" i="7"/>
  <c r="K318" i="7"/>
  <c r="L315" i="7"/>
  <c r="K315" i="7"/>
  <c r="J315" i="7"/>
  <c r="J314" i="7" s="1"/>
  <c r="I315" i="7"/>
  <c r="I314" i="7" s="1"/>
  <c r="L314" i="7"/>
  <c r="K314" i="7"/>
  <c r="L311" i="7"/>
  <c r="K311" i="7"/>
  <c r="J311" i="7"/>
  <c r="J310" i="7" s="1"/>
  <c r="I311" i="7"/>
  <c r="I310" i="7" s="1"/>
  <c r="L310" i="7"/>
  <c r="K310" i="7"/>
  <c r="L307" i="7"/>
  <c r="K307" i="7"/>
  <c r="J307" i="7"/>
  <c r="I307" i="7"/>
  <c r="L304" i="7"/>
  <c r="K304" i="7"/>
  <c r="J304" i="7"/>
  <c r="I304" i="7"/>
  <c r="L302" i="7"/>
  <c r="K302" i="7"/>
  <c r="J302" i="7"/>
  <c r="J301" i="7" s="1"/>
  <c r="I302" i="7"/>
  <c r="L301" i="7"/>
  <c r="L300" i="7" s="1"/>
  <c r="K301" i="7"/>
  <c r="I301" i="7"/>
  <c r="L296" i="7"/>
  <c r="K296" i="7"/>
  <c r="J296" i="7"/>
  <c r="J295" i="7" s="1"/>
  <c r="I296" i="7"/>
  <c r="I295" i="7" s="1"/>
  <c r="L295" i="7"/>
  <c r="K295" i="7"/>
  <c r="L293" i="7"/>
  <c r="K293" i="7"/>
  <c r="J293" i="7"/>
  <c r="J292" i="7" s="1"/>
  <c r="I293" i="7"/>
  <c r="I292" i="7" s="1"/>
  <c r="L292" i="7"/>
  <c r="K292" i="7"/>
  <c r="L290" i="7"/>
  <c r="K290" i="7"/>
  <c r="J290" i="7"/>
  <c r="J289" i="7" s="1"/>
  <c r="I290" i="7"/>
  <c r="I289" i="7" s="1"/>
  <c r="L289" i="7"/>
  <c r="K289" i="7"/>
  <c r="L286" i="7"/>
  <c r="K286" i="7"/>
  <c r="J286" i="7"/>
  <c r="J285" i="7" s="1"/>
  <c r="I286" i="7"/>
  <c r="I285" i="7" s="1"/>
  <c r="L285" i="7"/>
  <c r="K285" i="7"/>
  <c r="L282" i="7"/>
  <c r="K282" i="7"/>
  <c r="J282" i="7"/>
  <c r="J281" i="7" s="1"/>
  <c r="I282" i="7"/>
  <c r="I281" i="7" s="1"/>
  <c r="L281" i="7"/>
  <c r="K281" i="7"/>
  <c r="L278" i="7"/>
  <c r="K278" i="7"/>
  <c r="J278" i="7"/>
  <c r="J277" i="7" s="1"/>
  <c r="I278" i="7"/>
  <c r="I277" i="7" s="1"/>
  <c r="L277" i="7"/>
  <c r="K277" i="7"/>
  <c r="L274" i="7"/>
  <c r="K274" i="7"/>
  <c r="J274" i="7"/>
  <c r="I274" i="7"/>
  <c r="L271" i="7"/>
  <c r="K271" i="7"/>
  <c r="J271" i="7"/>
  <c r="I271" i="7"/>
  <c r="L269" i="7"/>
  <c r="K269" i="7"/>
  <c r="J269" i="7"/>
  <c r="J268" i="7" s="1"/>
  <c r="I269" i="7"/>
  <c r="I268" i="7" s="1"/>
  <c r="L268" i="7"/>
  <c r="K268" i="7"/>
  <c r="L264" i="7"/>
  <c r="L263" i="7" s="1"/>
  <c r="K264" i="7"/>
  <c r="K263" i="7" s="1"/>
  <c r="J264" i="7"/>
  <c r="J263" i="7" s="1"/>
  <c r="I264" i="7"/>
  <c r="I263" i="7" s="1"/>
  <c r="L261" i="7"/>
  <c r="L260" i="7" s="1"/>
  <c r="K261" i="7"/>
  <c r="J261" i="7"/>
  <c r="J260" i="7" s="1"/>
  <c r="I261" i="7"/>
  <c r="I260" i="7" s="1"/>
  <c r="K260" i="7"/>
  <c r="L258" i="7"/>
  <c r="L257" i="7" s="1"/>
  <c r="K258" i="7"/>
  <c r="K257" i="7" s="1"/>
  <c r="J258" i="7"/>
  <c r="J257" i="7" s="1"/>
  <c r="I258" i="7"/>
  <c r="I257" i="7" s="1"/>
  <c r="L254" i="7"/>
  <c r="L253" i="7" s="1"/>
  <c r="K254" i="7"/>
  <c r="K253" i="7" s="1"/>
  <c r="J254" i="7"/>
  <c r="J253" i="7" s="1"/>
  <c r="I254" i="7"/>
  <c r="I253" i="7" s="1"/>
  <c r="L250" i="7"/>
  <c r="L249" i="7" s="1"/>
  <c r="K250" i="7"/>
  <c r="K249" i="7" s="1"/>
  <c r="J250" i="7"/>
  <c r="J249" i="7" s="1"/>
  <c r="I250" i="7"/>
  <c r="I249" i="7" s="1"/>
  <c r="L246" i="7"/>
  <c r="L245" i="7" s="1"/>
  <c r="K246" i="7"/>
  <c r="J246" i="7"/>
  <c r="J245" i="7" s="1"/>
  <c r="I246" i="7"/>
  <c r="I245" i="7" s="1"/>
  <c r="K245" i="7"/>
  <c r="L242" i="7"/>
  <c r="K242" i="7"/>
  <c r="J242" i="7"/>
  <c r="I242" i="7"/>
  <c r="L239" i="7"/>
  <c r="K239" i="7"/>
  <c r="J239" i="7"/>
  <c r="I239" i="7"/>
  <c r="L237" i="7"/>
  <c r="L236" i="7" s="1"/>
  <c r="K237" i="7"/>
  <c r="K236" i="7" s="1"/>
  <c r="J237" i="7"/>
  <c r="J236" i="7" s="1"/>
  <c r="I237" i="7"/>
  <c r="I236" i="7" s="1"/>
  <c r="L230" i="7"/>
  <c r="L229" i="7" s="1"/>
  <c r="L228" i="7" s="1"/>
  <c r="K230" i="7"/>
  <c r="K229" i="7" s="1"/>
  <c r="K228" i="7" s="1"/>
  <c r="J230" i="7"/>
  <c r="J229" i="7" s="1"/>
  <c r="J228" i="7" s="1"/>
  <c r="I230" i="7"/>
  <c r="I229" i="7" s="1"/>
  <c r="I228" i="7" s="1"/>
  <c r="L226" i="7"/>
  <c r="K226" i="7"/>
  <c r="J226" i="7"/>
  <c r="J225" i="7" s="1"/>
  <c r="J224" i="7" s="1"/>
  <c r="I226" i="7"/>
  <c r="I225" i="7" s="1"/>
  <c r="I224" i="7" s="1"/>
  <c r="L225" i="7"/>
  <c r="L224" i="7" s="1"/>
  <c r="K225" i="7"/>
  <c r="K224" i="7" s="1"/>
  <c r="P217" i="7"/>
  <c r="O217" i="7"/>
  <c r="N217" i="7"/>
  <c r="M217" i="7"/>
  <c r="L217" i="7"/>
  <c r="K217" i="7"/>
  <c r="J217" i="7"/>
  <c r="J216" i="7" s="1"/>
  <c r="I217" i="7"/>
  <c r="I216" i="7" s="1"/>
  <c r="L216" i="7"/>
  <c r="K216" i="7"/>
  <c r="L214" i="7"/>
  <c r="K214" i="7"/>
  <c r="J214" i="7"/>
  <c r="J213" i="7" s="1"/>
  <c r="I214" i="7"/>
  <c r="I213" i="7" s="1"/>
  <c r="L213" i="7"/>
  <c r="K213" i="7"/>
  <c r="K212" i="7" s="1"/>
  <c r="L207" i="7"/>
  <c r="K207" i="7"/>
  <c r="K206" i="7" s="1"/>
  <c r="K205" i="7" s="1"/>
  <c r="J207" i="7"/>
  <c r="J206" i="7" s="1"/>
  <c r="J205" i="7" s="1"/>
  <c r="I207" i="7"/>
  <c r="I206" i="7" s="1"/>
  <c r="I205" i="7" s="1"/>
  <c r="L206" i="7"/>
  <c r="L205" i="7" s="1"/>
  <c r="L203" i="7"/>
  <c r="L202" i="7" s="1"/>
  <c r="K203" i="7"/>
  <c r="K202" i="7" s="1"/>
  <c r="J203" i="7"/>
  <c r="J202" i="7" s="1"/>
  <c r="I203" i="7"/>
  <c r="I202" i="7" s="1"/>
  <c r="L198" i="7"/>
  <c r="L197" i="7" s="1"/>
  <c r="K198" i="7"/>
  <c r="K197" i="7" s="1"/>
  <c r="J198" i="7"/>
  <c r="J197" i="7" s="1"/>
  <c r="I198" i="7"/>
  <c r="I197" i="7" s="1"/>
  <c r="L192" i="7"/>
  <c r="K192" i="7"/>
  <c r="J192" i="7"/>
  <c r="J191" i="7" s="1"/>
  <c r="I192" i="7"/>
  <c r="L191" i="7"/>
  <c r="K191" i="7"/>
  <c r="I191" i="7"/>
  <c r="L187" i="7"/>
  <c r="K187" i="7"/>
  <c r="J187" i="7"/>
  <c r="J186" i="7" s="1"/>
  <c r="I187" i="7"/>
  <c r="I186" i="7" s="1"/>
  <c r="L186" i="7"/>
  <c r="K186" i="7"/>
  <c r="L184" i="7"/>
  <c r="K184" i="7"/>
  <c r="J184" i="7"/>
  <c r="J183" i="7" s="1"/>
  <c r="I184" i="7"/>
  <c r="I183" i="7" s="1"/>
  <c r="L183" i="7"/>
  <c r="K183" i="7"/>
  <c r="L176" i="7"/>
  <c r="K176" i="7"/>
  <c r="J176" i="7"/>
  <c r="I176" i="7"/>
  <c r="I175" i="7" s="1"/>
  <c r="L175" i="7"/>
  <c r="L169" i="7" s="1"/>
  <c r="K175" i="7"/>
  <c r="J175" i="7"/>
  <c r="L171" i="7"/>
  <c r="K171" i="7"/>
  <c r="J171" i="7"/>
  <c r="I171" i="7"/>
  <c r="I170" i="7" s="1"/>
  <c r="I169" i="7" s="1"/>
  <c r="L170" i="7"/>
  <c r="K170" i="7"/>
  <c r="J170" i="7"/>
  <c r="L167" i="7"/>
  <c r="K167" i="7"/>
  <c r="K166" i="7" s="1"/>
  <c r="K165" i="7" s="1"/>
  <c r="J167" i="7"/>
  <c r="J166" i="7" s="1"/>
  <c r="J165" i="7" s="1"/>
  <c r="I167" i="7"/>
  <c r="I166" i="7" s="1"/>
  <c r="I165" i="7" s="1"/>
  <c r="L166" i="7"/>
  <c r="L165" i="7" s="1"/>
  <c r="L162" i="7"/>
  <c r="K162" i="7"/>
  <c r="K161" i="7" s="1"/>
  <c r="J162" i="7"/>
  <c r="J161" i="7" s="1"/>
  <c r="I162" i="7"/>
  <c r="L161" i="7"/>
  <c r="I161" i="7"/>
  <c r="L157" i="7"/>
  <c r="K157" i="7"/>
  <c r="K156" i="7" s="1"/>
  <c r="J157" i="7"/>
  <c r="J156" i="7" s="1"/>
  <c r="I157" i="7"/>
  <c r="I156" i="7" s="1"/>
  <c r="I155" i="7" s="1"/>
  <c r="I154" i="7" s="1"/>
  <c r="L156" i="7"/>
  <c r="L151" i="7"/>
  <c r="K151" i="7"/>
  <c r="K150" i="7" s="1"/>
  <c r="K149" i="7" s="1"/>
  <c r="J151" i="7"/>
  <c r="J150" i="7" s="1"/>
  <c r="J149" i="7" s="1"/>
  <c r="I151" i="7"/>
  <c r="I150" i="7" s="1"/>
  <c r="I149" i="7" s="1"/>
  <c r="L150" i="7"/>
  <c r="L149" i="7" s="1"/>
  <c r="L147" i="7"/>
  <c r="L146" i="7" s="1"/>
  <c r="K147" i="7"/>
  <c r="J147" i="7"/>
  <c r="I147" i="7"/>
  <c r="I146" i="7" s="1"/>
  <c r="K146" i="7"/>
  <c r="J146" i="7"/>
  <c r="L143" i="7"/>
  <c r="L142" i="7" s="1"/>
  <c r="L141" i="7" s="1"/>
  <c r="K143" i="7"/>
  <c r="J143" i="7"/>
  <c r="J142" i="7" s="1"/>
  <c r="J141" i="7" s="1"/>
  <c r="I143" i="7"/>
  <c r="I142" i="7" s="1"/>
  <c r="I141" i="7" s="1"/>
  <c r="K142" i="7"/>
  <c r="K141" i="7" s="1"/>
  <c r="L138" i="7"/>
  <c r="K138" i="7"/>
  <c r="K137" i="7" s="1"/>
  <c r="K136" i="7" s="1"/>
  <c r="J138" i="7"/>
  <c r="J137" i="7" s="1"/>
  <c r="J136" i="7" s="1"/>
  <c r="I138" i="7"/>
  <c r="L137" i="7"/>
  <c r="L136" i="7" s="1"/>
  <c r="L135" i="7" s="1"/>
  <c r="I137" i="7"/>
  <c r="I136" i="7" s="1"/>
  <c r="L133" i="7"/>
  <c r="L132" i="7" s="1"/>
  <c r="L131" i="7" s="1"/>
  <c r="K133" i="7"/>
  <c r="K132" i="7" s="1"/>
  <c r="K131" i="7" s="1"/>
  <c r="J133" i="7"/>
  <c r="J132" i="7" s="1"/>
  <c r="J131" i="7" s="1"/>
  <c r="I133" i="7"/>
  <c r="I132" i="7" s="1"/>
  <c r="I131" i="7" s="1"/>
  <c r="L129" i="7"/>
  <c r="K129" i="7"/>
  <c r="J129" i="7"/>
  <c r="I129" i="7"/>
  <c r="I128" i="7" s="1"/>
  <c r="I127" i="7" s="1"/>
  <c r="L128" i="7"/>
  <c r="K128" i="7"/>
  <c r="K127" i="7" s="1"/>
  <c r="J128" i="7"/>
  <c r="J127" i="7" s="1"/>
  <c r="L127" i="7"/>
  <c r="L125" i="7"/>
  <c r="K125" i="7"/>
  <c r="J125" i="7"/>
  <c r="J124" i="7" s="1"/>
  <c r="J123" i="7" s="1"/>
  <c r="I125" i="7"/>
  <c r="I124" i="7" s="1"/>
  <c r="I123" i="7" s="1"/>
  <c r="L124" i="7"/>
  <c r="L123" i="7" s="1"/>
  <c r="K124" i="7"/>
  <c r="K123" i="7" s="1"/>
  <c r="L121" i="7"/>
  <c r="K121" i="7"/>
  <c r="K120" i="7" s="1"/>
  <c r="K119" i="7" s="1"/>
  <c r="J121" i="7"/>
  <c r="J120" i="7" s="1"/>
  <c r="J119" i="7" s="1"/>
  <c r="I121" i="7"/>
  <c r="I120" i="7" s="1"/>
  <c r="I119" i="7" s="1"/>
  <c r="L120" i="7"/>
  <c r="L119" i="7" s="1"/>
  <c r="L117" i="7"/>
  <c r="K117" i="7"/>
  <c r="J117" i="7"/>
  <c r="J116" i="7" s="1"/>
  <c r="J115" i="7" s="1"/>
  <c r="I117" i="7"/>
  <c r="L116" i="7"/>
  <c r="L115" i="7" s="1"/>
  <c r="K116" i="7"/>
  <c r="K115" i="7" s="1"/>
  <c r="I116" i="7"/>
  <c r="I115" i="7" s="1"/>
  <c r="L112" i="7"/>
  <c r="K112" i="7"/>
  <c r="K111" i="7" s="1"/>
  <c r="K110" i="7" s="1"/>
  <c r="J112" i="7"/>
  <c r="J111" i="7" s="1"/>
  <c r="J110" i="7" s="1"/>
  <c r="I112" i="7"/>
  <c r="I111" i="7" s="1"/>
  <c r="I110" i="7" s="1"/>
  <c r="L111" i="7"/>
  <c r="L110" i="7" s="1"/>
  <c r="L106" i="7"/>
  <c r="K106" i="7"/>
  <c r="K105" i="7" s="1"/>
  <c r="J106" i="7"/>
  <c r="I106" i="7"/>
  <c r="I105" i="7" s="1"/>
  <c r="L105" i="7"/>
  <c r="J105" i="7"/>
  <c r="L102" i="7"/>
  <c r="K102" i="7"/>
  <c r="K101" i="7" s="1"/>
  <c r="J102" i="7"/>
  <c r="J101" i="7" s="1"/>
  <c r="J100" i="7" s="1"/>
  <c r="I102" i="7"/>
  <c r="I101" i="7" s="1"/>
  <c r="I100" i="7" s="1"/>
  <c r="L101" i="7"/>
  <c r="L97" i="7"/>
  <c r="L96" i="7" s="1"/>
  <c r="L95" i="7" s="1"/>
  <c r="K97" i="7"/>
  <c r="K96" i="7" s="1"/>
  <c r="K95" i="7" s="1"/>
  <c r="J97" i="7"/>
  <c r="J96" i="7" s="1"/>
  <c r="J95" i="7" s="1"/>
  <c r="I97" i="7"/>
  <c r="I96" i="7" s="1"/>
  <c r="I95" i="7" s="1"/>
  <c r="L92" i="7"/>
  <c r="K92" i="7"/>
  <c r="K91" i="7" s="1"/>
  <c r="K90" i="7" s="1"/>
  <c r="J92" i="7"/>
  <c r="J91" i="7" s="1"/>
  <c r="J90" i="7" s="1"/>
  <c r="I92" i="7"/>
  <c r="I91" i="7" s="1"/>
  <c r="I90" i="7" s="1"/>
  <c r="L91" i="7"/>
  <c r="L90" i="7" s="1"/>
  <c r="L85" i="7"/>
  <c r="L84" i="7" s="1"/>
  <c r="L83" i="7" s="1"/>
  <c r="L82" i="7" s="1"/>
  <c r="K85" i="7"/>
  <c r="K84" i="7" s="1"/>
  <c r="K83" i="7" s="1"/>
  <c r="K82" i="7" s="1"/>
  <c r="J85" i="7"/>
  <c r="J84" i="7" s="1"/>
  <c r="J83" i="7" s="1"/>
  <c r="J82" i="7" s="1"/>
  <c r="I85" i="7"/>
  <c r="I84" i="7" s="1"/>
  <c r="I83" i="7" s="1"/>
  <c r="I82" i="7" s="1"/>
  <c r="L80" i="7"/>
  <c r="L79" i="7" s="1"/>
  <c r="L78" i="7" s="1"/>
  <c r="K80" i="7"/>
  <c r="K79" i="7" s="1"/>
  <c r="K78" i="7" s="1"/>
  <c r="J80" i="7"/>
  <c r="J79" i="7" s="1"/>
  <c r="J78" i="7" s="1"/>
  <c r="I80" i="7"/>
  <c r="I79" i="7" s="1"/>
  <c r="I78" i="7" s="1"/>
  <c r="L74" i="7"/>
  <c r="K74" i="7"/>
  <c r="J74" i="7"/>
  <c r="I74" i="7"/>
  <c r="L73" i="7"/>
  <c r="K73" i="7"/>
  <c r="J73" i="7"/>
  <c r="I73" i="7"/>
  <c r="L69" i="7"/>
  <c r="K69" i="7"/>
  <c r="J69" i="7"/>
  <c r="I69" i="7"/>
  <c r="L68" i="7"/>
  <c r="K68" i="7"/>
  <c r="J68" i="7"/>
  <c r="I68" i="7"/>
  <c r="L64" i="7"/>
  <c r="K64" i="7"/>
  <c r="J64" i="7"/>
  <c r="I64" i="7"/>
  <c r="L63" i="7"/>
  <c r="L62" i="7" s="1"/>
  <c r="L61" i="7" s="1"/>
  <c r="K63" i="7"/>
  <c r="J63" i="7"/>
  <c r="J62" i="7" s="1"/>
  <c r="J61" i="7" s="1"/>
  <c r="I63" i="7"/>
  <c r="I62" i="7" s="1"/>
  <c r="I61" i="7" s="1"/>
  <c r="K62" i="7"/>
  <c r="K61" i="7" s="1"/>
  <c r="L45" i="7"/>
  <c r="K45" i="7"/>
  <c r="K44" i="7" s="1"/>
  <c r="K43" i="7" s="1"/>
  <c r="K42" i="7" s="1"/>
  <c r="J45" i="7"/>
  <c r="I45" i="7"/>
  <c r="I44" i="7" s="1"/>
  <c r="I43" i="7" s="1"/>
  <c r="I42" i="7" s="1"/>
  <c r="L44" i="7"/>
  <c r="L43" i="7" s="1"/>
  <c r="L42" i="7" s="1"/>
  <c r="J44" i="7"/>
  <c r="J43" i="7" s="1"/>
  <c r="J42" i="7" s="1"/>
  <c r="L40" i="7"/>
  <c r="L39" i="7" s="1"/>
  <c r="L38" i="7" s="1"/>
  <c r="K40" i="7"/>
  <c r="K39" i="7" s="1"/>
  <c r="K38" i="7" s="1"/>
  <c r="J40" i="7"/>
  <c r="J39" i="7" s="1"/>
  <c r="J38" i="7" s="1"/>
  <c r="I40" i="7"/>
  <c r="I39" i="7" s="1"/>
  <c r="I38" i="7" s="1"/>
  <c r="L36" i="7"/>
  <c r="K36" i="7"/>
  <c r="J36" i="7"/>
  <c r="I36" i="7"/>
  <c r="L34" i="7"/>
  <c r="K34" i="7"/>
  <c r="K33" i="7" s="1"/>
  <c r="K32" i="7" s="1"/>
  <c r="J34" i="7"/>
  <c r="J33" i="7" s="1"/>
  <c r="J32" i="7" s="1"/>
  <c r="J31" i="7" s="1"/>
  <c r="I34" i="7"/>
  <c r="L33" i="7"/>
  <c r="L32" i="7" s="1"/>
  <c r="L31" i="7" s="1"/>
  <c r="I33" i="7"/>
  <c r="I32" i="7" s="1"/>
  <c r="L361" i="8"/>
  <c r="L360" i="8" s="1"/>
  <c r="K361" i="8"/>
  <c r="K360" i="8" s="1"/>
  <c r="J361" i="8"/>
  <c r="J360" i="8" s="1"/>
  <c r="I361" i="8"/>
  <c r="I360" i="8" s="1"/>
  <c r="L358" i="8"/>
  <c r="L357" i="8" s="1"/>
  <c r="K358" i="8"/>
  <c r="K357" i="8" s="1"/>
  <c r="J358" i="8"/>
  <c r="I358" i="8"/>
  <c r="I357" i="8" s="1"/>
  <c r="J357" i="8"/>
  <c r="L355" i="8"/>
  <c r="L354" i="8" s="1"/>
  <c r="K355" i="8"/>
  <c r="K354" i="8" s="1"/>
  <c r="J355" i="8"/>
  <c r="J354" i="8" s="1"/>
  <c r="I355" i="8"/>
  <c r="I354" i="8" s="1"/>
  <c r="L351" i="8"/>
  <c r="L350" i="8" s="1"/>
  <c r="K351" i="8"/>
  <c r="K350" i="8" s="1"/>
  <c r="J351" i="8"/>
  <c r="J350" i="8" s="1"/>
  <c r="I351" i="8"/>
  <c r="I350" i="8"/>
  <c r="L347" i="8"/>
  <c r="L346" i="8" s="1"/>
  <c r="K347" i="8"/>
  <c r="K346" i="8" s="1"/>
  <c r="J347" i="8"/>
  <c r="I347" i="8"/>
  <c r="I346" i="8" s="1"/>
  <c r="J346" i="8"/>
  <c r="L343" i="8"/>
  <c r="L342" i="8" s="1"/>
  <c r="K343" i="8"/>
  <c r="K342" i="8" s="1"/>
  <c r="J343" i="8"/>
  <c r="I343" i="8"/>
  <c r="I342" i="8" s="1"/>
  <c r="J342" i="8"/>
  <c r="L339" i="8"/>
  <c r="K339" i="8"/>
  <c r="J339" i="8"/>
  <c r="I339" i="8"/>
  <c r="L336" i="8"/>
  <c r="K336" i="8"/>
  <c r="J336" i="8"/>
  <c r="I336" i="8"/>
  <c r="P334" i="8"/>
  <c r="O334" i="8"/>
  <c r="N334" i="8"/>
  <c r="M334" i="8"/>
  <c r="L334" i="8"/>
  <c r="K334" i="8"/>
  <c r="J334" i="8"/>
  <c r="J333" i="8" s="1"/>
  <c r="I334" i="8"/>
  <c r="I333" i="8" s="1"/>
  <c r="L333" i="8"/>
  <c r="K333" i="8"/>
  <c r="L329" i="8"/>
  <c r="L328" i="8" s="1"/>
  <c r="K329" i="8"/>
  <c r="K328" i="8" s="1"/>
  <c r="J329" i="8"/>
  <c r="I329" i="8"/>
  <c r="I328" i="8" s="1"/>
  <c r="J328" i="8"/>
  <c r="L326" i="8"/>
  <c r="L325" i="8" s="1"/>
  <c r="K326" i="8"/>
  <c r="K325" i="8" s="1"/>
  <c r="J326" i="8"/>
  <c r="J325" i="8" s="1"/>
  <c r="I326" i="8"/>
  <c r="I325" i="8" s="1"/>
  <c r="L323" i="8"/>
  <c r="L322" i="8" s="1"/>
  <c r="K323" i="8"/>
  <c r="K322" i="8" s="1"/>
  <c r="J323" i="8"/>
  <c r="I323" i="8"/>
  <c r="I322" i="8" s="1"/>
  <c r="J322" i="8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K314" i="8" s="1"/>
  <c r="J315" i="8"/>
  <c r="J314" i="8" s="1"/>
  <c r="I315" i="8"/>
  <c r="I314" i="8" s="1"/>
  <c r="L311" i="8"/>
  <c r="L310" i="8" s="1"/>
  <c r="K311" i="8"/>
  <c r="K310" i="8" s="1"/>
  <c r="J311" i="8"/>
  <c r="J310" i="8" s="1"/>
  <c r="I311" i="8"/>
  <c r="I310" i="8" s="1"/>
  <c r="L307" i="8"/>
  <c r="K307" i="8"/>
  <c r="J307" i="8"/>
  <c r="I307" i="8"/>
  <c r="L304" i="8"/>
  <c r="K304" i="8"/>
  <c r="J304" i="8"/>
  <c r="I304" i="8"/>
  <c r="L302" i="8"/>
  <c r="L301" i="8" s="1"/>
  <c r="K302" i="8"/>
  <c r="K301" i="8" s="1"/>
  <c r="J302" i="8"/>
  <c r="I302" i="8"/>
  <c r="J301" i="8"/>
  <c r="I301" i="8"/>
  <c r="L296" i="8"/>
  <c r="L295" i="8" s="1"/>
  <c r="K296" i="8"/>
  <c r="K295" i="8" s="1"/>
  <c r="J296" i="8"/>
  <c r="J295" i="8" s="1"/>
  <c r="I296" i="8"/>
  <c r="I295" i="8" s="1"/>
  <c r="L293" i="8"/>
  <c r="L292" i="8" s="1"/>
  <c r="K293" i="8"/>
  <c r="K292" i="8" s="1"/>
  <c r="J293" i="8"/>
  <c r="J292" i="8" s="1"/>
  <c r="I293" i="8"/>
  <c r="I292" i="8" s="1"/>
  <c r="L290" i="8"/>
  <c r="L289" i="8" s="1"/>
  <c r="K290" i="8"/>
  <c r="K289" i="8" s="1"/>
  <c r="J290" i="8"/>
  <c r="J289" i="8" s="1"/>
  <c r="I290" i="8"/>
  <c r="I289" i="8" s="1"/>
  <c r="L286" i="8"/>
  <c r="L285" i="8" s="1"/>
  <c r="K286" i="8"/>
  <c r="K285" i="8" s="1"/>
  <c r="J286" i="8"/>
  <c r="J285" i="8" s="1"/>
  <c r="I286" i="8"/>
  <c r="I285" i="8" s="1"/>
  <c r="L282" i="8"/>
  <c r="L281" i="8" s="1"/>
  <c r="K282" i="8"/>
  <c r="K281" i="8" s="1"/>
  <c r="J282" i="8"/>
  <c r="J281" i="8" s="1"/>
  <c r="I282" i="8"/>
  <c r="I281" i="8" s="1"/>
  <c r="L278" i="8"/>
  <c r="L277" i="8" s="1"/>
  <c r="K278" i="8"/>
  <c r="K277" i="8" s="1"/>
  <c r="J278" i="8"/>
  <c r="J277" i="8" s="1"/>
  <c r="I278" i="8"/>
  <c r="I277" i="8" s="1"/>
  <c r="L274" i="8"/>
  <c r="K274" i="8"/>
  <c r="J274" i="8"/>
  <c r="I274" i="8"/>
  <c r="L271" i="8"/>
  <c r="K271" i="8"/>
  <c r="J271" i="8"/>
  <c r="I271" i="8"/>
  <c r="L269" i="8"/>
  <c r="L268" i="8" s="1"/>
  <c r="K269" i="8"/>
  <c r="K268" i="8" s="1"/>
  <c r="J269" i="8"/>
  <c r="I269" i="8"/>
  <c r="I268" i="8" s="1"/>
  <c r="J268" i="8"/>
  <c r="L264" i="8"/>
  <c r="K264" i="8"/>
  <c r="J264" i="8"/>
  <c r="J263" i="8" s="1"/>
  <c r="I264" i="8"/>
  <c r="I263" i="8" s="1"/>
  <c r="L263" i="8"/>
  <c r="K263" i="8"/>
  <c r="L261" i="8"/>
  <c r="K261" i="8"/>
  <c r="J261" i="8"/>
  <c r="J260" i="8" s="1"/>
  <c r="I261" i="8"/>
  <c r="I260" i="8" s="1"/>
  <c r="L260" i="8"/>
  <c r="K260" i="8"/>
  <c r="L258" i="8"/>
  <c r="K258" i="8"/>
  <c r="J258" i="8"/>
  <c r="J257" i="8" s="1"/>
  <c r="I258" i="8"/>
  <c r="I257" i="8" s="1"/>
  <c r="L257" i="8"/>
  <c r="K257" i="8"/>
  <c r="L254" i="8"/>
  <c r="K254" i="8"/>
  <c r="J254" i="8"/>
  <c r="J253" i="8" s="1"/>
  <c r="I254" i="8"/>
  <c r="I253" i="8" s="1"/>
  <c r="L253" i="8"/>
  <c r="K253" i="8"/>
  <c r="L250" i="8"/>
  <c r="K250" i="8"/>
  <c r="J250" i="8"/>
  <c r="J249" i="8" s="1"/>
  <c r="I250" i="8"/>
  <c r="I249" i="8" s="1"/>
  <c r="L249" i="8"/>
  <c r="K249" i="8"/>
  <c r="L246" i="8"/>
  <c r="K246" i="8"/>
  <c r="K245" i="8" s="1"/>
  <c r="J246" i="8"/>
  <c r="J245" i="8" s="1"/>
  <c r="I246" i="8"/>
  <c r="I245" i="8" s="1"/>
  <c r="L245" i="8"/>
  <c r="L242" i="8"/>
  <c r="K242" i="8"/>
  <c r="J242" i="8"/>
  <c r="I242" i="8"/>
  <c r="L239" i="8"/>
  <c r="K239" i="8"/>
  <c r="J239" i="8"/>
  <c r="I239" i="8"/>
  <c r="L237" i="8"/>
  <c r="K237" i="8"/>
  <c r="K236" i="8" s="1"/>
  <c r="K235" i="8" s="1"/>
  <c r="J237" i="8"/>
  <c r="J236" i="8" s="1"/>
  <c r="I237" i="8"/>
  <c r="I236" i="8" s="1"/>
  <c r="L236" i="8"/>
  <c r="L230" i="8"/>
  <c r="K230" i="8"/>
  <c r="K229" i="8" s="1"/>
  <c r="K228" i="8" s="1"/>
  <c r="J230" i="8"/>
  <c r="J229" i="8" s="1"/>
  <c r="J228" i="8" s="1"/>
  <c r="I230" i="8"/>
  <c r="I229" i="8" s="1"/>
  <c r="I228" i="8" s="1"/>
  <c r="L229" i="8"/>
  <c r="L228" i="8" s="1"/>
  <c r="L226" i="8"/>
  <c r="L225" i="8" s="1"/>
  <c r="L224" i="8" s="1"/>
  <c r="K226" i="8"/>
  <c r="J226" i="8"/>
  <c r="J225" i="8" s="1"/>
  <c r="J224" i="8" s="1"/>
  <c r="I226" i="8"/>
  <c r="I225" i="8" s="1"/>
  <c r="I224" i="8" s="1"/>
  <c r="K225" i="8"/>
  <c r="K224" i="8" s="1"/>
  <c r="P217" i="8"/>
  <c r="O217" i="8"/>
  <c r="N217" i="8"/>
  <c r="M217" i="8"/>
  <c r="L217" i="8"/>
  <c r="L216" i="8" s="1"/>
  <c r="K217" i="8"/>
  <c r="K216" i="8" s="1"/>
  <c r="J217" i="8"/>
  <c r="J216" i="8" s="1"/>
  <c r="I217" i="8"/>
  <c r="I216" i="8"/>
  <c r="L214" i="8"/>
  <c r="L213" i="8" s="1"/>
  <c r="L212" i="8" s="1"/>
  <c r="K214" i="8"/>
  <c r="J214" i="8"/>
  <c r="J213" i="8" s="1"/>
  <c r="I214" i="8"/>
  <c r="I213" i="8" s="1"/>
  <c r="I212" i="8" s="1"/>
  <c r="K213" i="8"/>
  <c r="L207" i="8"/>
  <c r="K207" i="8"/>
  <c r="K206" i="8" s="1"/>
  <c r="K205" i="8" s="1"/>
  <c r="J207" i="8"/>
  <c r="J206" i="8" s="1"/>
  <c r="J205" i="8" s="1"/>
  <c r="I207" i="8"/>
  <c r="I206" i="8" s="1"/>
  <c r="I205" i="8" s="1"/>
  <c r="L206" i="8"/>
  <c r="L205" i="8" s="1"/>
  <c r="L203" i="8"/>
  <c r="L202" i="8" s="1"/>
  <c r="K203" i="8"/>
  <c r="K202" i="8" s="1"/>
  <c r="J203" i="8"/>
  <c r="J202" i="8" s="1"/>
  <c r="I203" i="8"/>
  <c r="I202" i="8"/>
  <c r="L198" i="8"/>
  <c r="L197" i="8" s="1"/>
  <c r="K198" i="8"/>
  <c r="K197" i="8" s="1"/>
  <c r="J198" i="8"/>
  <c r="J197" i="8" s="1"/>
  <c r="I198" i="8"/>
  <c r="I197" i="8" s="1"/>
  <c r="L192" i="8"/>
  <c r="L191" i="8" s="1"/>
  <c r="K192" i="8"/>
  <c r="K191" i="8" s="1"/>
  <c r="J192" i="8"/>
  <c r="J191" i="8" s="1"/>
  <c r="I192" i="8"/>
  <c r="I191" i="8"/>
  <c r="L187" i="8"/>
  <c r="L186" i="8" s="1"/>
  <c r="K187" i="8"/>
  <c r="K186" i="8" s="1"/>
  <c r="J187" i="8"/>
  <c r="J186" i="8" s="1"/>
  <c r="I187" i="8"/>
  <c r="I186" i="8" s="1"/>
  <c r="L184" i="8"/>
  <c r="L183" i="8" s="1"/>
  <c r="K184" i="8"/>
  <c r="J184" i="8"/>
  <c r="J183" i="8" s="1"/>
  <c r="I184" i="8"/>
  <c r="I183" i="8" s="1"/>
  <c r="K183" i="8"/>
  <c r="L176" i="8"/>
  <c r="K176" i="8"/>
  <c r="K175" i="8" s="1"/>
  <c r="J176" i="8"/>
  <c r="J175" i="8" s="1"/>
  <c r="I176" i="8"/>
  <c r="I175" i="8" s="1"/>
  <c r="L175" i="8"/>
  <c r="L171" i="8"/>
  <c r="K171" i="8"/>
  <c r="K170" i="8" s="1"/>
  <c r="J171" i="8"/>
  <c r="J170" i="8" s="1"/>
  <c r="J169" i="8" s="1"/>
  <c r="I171" i="8"/>
  <c r="I170" i="8" s="1"/>
  <c r="L170" i="8"/>
  <c r="L167" i="8"/>
  <c r="L166" i="8" s="1"/>
  <c r="L165" i="8" s="1"/>
  <c r="K167" i="8"/>
  <c r="J167" i="8"/>
  <c r="J166" i="8" s="1"/>
  <c r="J165" i="8" s="1"/>
  <c r="I167" i="8"/>
  <c r="I166" i="8" s="1"/>
  <c r="I165" i="8" s="1"/>
  <c r="K166" i="8"/>
  <c r="K165" i="8" s="1"/>
  <c r="L162" i="8"/>
  <c r="L161" i="8" s="1"/>
  <c r="K162" i="8"/>
  <c r="K161" i="8" s="1"/>
  <c r="J162" i="8"/>
  <c r="J161" i="8" s="1"/>
  <c r="I162" i="8"/>
  <c r="I161" i="8" s="1"/>
  <c r="L157" i="8"/>
  <c r="L156" i="8" s="1"/>
  <c r="K157" i="8"/>
  <c r="K156" i="8" s="1"/>
  <c r="J157" i="8"/>
  <c r="J156" i="8" s="1"/>
  <c r="I157" i="8"/>
  <c r="I156" i="8"/>
  <c r="L151" i="8"/>
  <c r="L150" i="8" s="1"/>
  <c r="L149" i="8" s="1"/>
  <c r="K151" i="8"/>
  <c r="K150" i="8" s="1"/>
  <c r="K149" i="8" s="1"/>
  <c r="J151" i="8"/>
  <c r="J150" i="8" s="1"/>
  <c r="J149" i="8" s="1"/>
  <c r="I151" i="8"/>
  <c r="I150" i="8" s="1"/>
  <c r="I149" i="8" s="1"/>
  <c r="L147" i="8"/>
  <c r="K147" i="8"/>
  <c r="K146" i="8" s="1"/>
  <c r="J147" i="8"/>
  <c r="J146" i="8" s="1"/>
  <c r="I147" i="8"/>
  <c r="I146" i="8" s="1"/>
  <c r="L146" i="8"/>
  <c r="L143" i="8"/>
  <c r="K143" i="8"/>
  <c r="K142" i="8" s="1"/>
  <c r="K141" i="8" s="1"/>
  <c r="J143" i="8"/>
  <c r="J142" i="8" s="1"/>
  <c r="J141" i="8" s="1"/>
  <c r="I143" i="8"/>
  <c r="I142" i="8" s="1"/>
  <c r="I141" i="8" s="1"/>
  <c r="L142" i="8"/>
  <c r="L141" i="8" s="1"/>
  <c r="L138" i="8"/>
  <c r="L137" i="8" s="1"/>
  <c r="L136" i="8" s="1"/>
  <c r="K138" i="8"/>
  <c r="K137" i="8" s="1"/>
  <c r="K136" i="8" s="1"/>
  <c r="J138" i="8"/>
  <c r="J137" i="8" s="1"/>
  <c r="J136" i="8" s="1"/>
  <c r="I138" i="8"/>
  <c r="I137" i="8"/>
  <c r="I136" i="8" s="1"/>
  <c r="L133" i="8"/>
  <c r="L132" i="8" s="1"/>
  <c r="L131" i="8" s="1"/>
  <c r="K133" i="8"/>
  <c r="K132" i="8" s="1"/>
  <c r="K131" i="8" s="1"/>
  <c r="J133" i="8"/>
  <c r="I133" i="8"/>
  <c r="I132" i="8" s="1"/>
  <c r="I131" i="8" s="1"/>
  <c r="J132" i="8"/>
  <c r="J131" i="8" s="1"/>
  <c r="L129" i="8"/>
  <c r="K129" i="8"/>
  <c r="K128" i="8" s="1"/>
  <c r="K127" i="8" s="1"/>
  <c r="J129" i="8"/>
  <c r="J128" i="8" s="1"/>
  <c r="J127" i="8" s="1"/>
  <c r="I129" i="8"/>
  <c r="I128" i="8" s="1"/>
  <c r="I127" i="8" s="1"/>
  <c r="L128" i="8"/>
  <c r="L127" i="8" s="1"/>
  <c r="L125" i="8"/>
  <c r="L124" i="8" s="1"/>
  <c r="L123" i="8" s="1"/>
  <c r="K125" i="8"/>
  <c r="K124" i="8" s="1"/>
  <c r="K123" i="8" s="1"/>
  <c r="J125" i="8"/>
  <c r="J124" i="8" s="1"/>
  <c r="J123" i="8" s="1"/>
  <c r="I125" i="8"/>
  <c r="I124" i="8" s="1"/>
  <c r="I123" i="8" s="1"/>
  <c r="L121" i="8"/>
  <c r="K121" i="8"/>
  <c r="K120" i="8" s="1"/>
  <c r="K119" i="8" s="1"/>
  <c r="J121" i="8"/>
  <c r="J120" i="8" s="1"/>
  <c r="J119" i="8" s="1"/>
  <c r="I121" i="8"/>
  <c r="I120" i="8" s="1"/>
  <c r="I119" i="8" s="1"/>
  <c r="L120" i="8"/>
  <c r="L119" i="8" s="1"/>
  <c r="L117" i="8"/>
  <c r="L116" i="8" s="1"/>
  <c r="L115" i="8" s="1"/>
  <c r="K117" i="8"/>
  <c r="K116" i="8" s="1"/>
  <c r="K115" i="8" s="1"/>
  <c r="J117" i="8"/>
  <c r="I117" i="8"/>
  <c r="I116" i="8" s="1"/>
  <c r="I115" i="8" s="1"/>
  <c r="J116" i="8"/>
  <c r="J115" i="8" s="1"/>
  <c r="L112" i="8"/>
  <c r="K112" i="8"/>
  <c r="K111" i="8" s="1"/>
  <c r="K110" i="8" s="1"/>
  <c r="J112" i="8"/>
  <c r="J111" i="8" s="1"/>
  <c r="J110" i="8" s="1"/>
  <c r="I112" i="8"/>
  <c r="I111" i="8" s="1"/>
  <c r="I110" i="8" s="1"/>
  <c r="L111" i="8"/>
  <c r="L110" i="8" s="1"/>
  <c r="L106" i="8"/>
  <c r="K106" i="8"/>
  <c r="K105" i="8" s="1"/>
  <c r="J106" i="8"/>
  <c r="J105" i="8" s="1"/>
  <c r="I106" i="8"/>
  <c r="I105" i="8" s="1"/>
  <c r="L105" i="8"/>
  <c r="L102" i="8"/>
  <c r="K102" i="8"/>
  <c r="K101" i="8" s="1"/>
  <c r="J102" i="8"/>
  <c r="J101" i="8" s="1"/>
  <c r="J100" i="8" s="1"/>
  <c r="I102" i="8"/>
  <c r="I101" i="8" s="1"/>
  <c r="L101" i="8"/>
  <c r="L100" i="8" s="1"/>
  <c r="L97" i="8"/>
  <c r="L96" i="8" s="1"/>
  <c r="L95" i="8" s="1"/>
  <c r="K97" i="8"/>
  <c r="K96" i="8" s="1"/>
  <c r="K95" i="8" s="1"/>
  <c r="J97" i="8"/>
  <c r="J96" i="8" s="1"/>
  <c r="J95" i="8" s="1"/>
  <c r="I97" i="8"/>
  <c r="I96" i="8" s="1"/>
  <c r="I95" i="8" s="1"/>
  <c r="L92" i="8"/>
  <c r="K92" i="8"/>
  <c r="K91" i="8" s="1"/>
  <c r="K90" i="8" s="1"/>
  <c r="J92" i="8"/>
  <c r="J91" i="8" s="1"/>
  <c r="J90" i="8" s="1"/>
  <c r="I92" i="8"/>
  <c r="I91" i="8" s="1"/>
  <c r="I90" i="8" s="1"/>
  <c r="L91" i="8"/>
  <c r="L90" i="8" s="1"/>
  <c r="L85" i="8"/>
  <c r="K85" i="8"/>
  <c r="K84" i="8" s="1"/>
  <c r="K83" i="8" s="1"/>
  <c r="K82" i="8" s="1"/>
  <c r="J85" i="8"/>
  <c r="J84" i="8" s="1"/>
  <c r="J83" i="8" s="1"/>
  <c r="J82" i="8" s="1"/>
  <c r="I85" i="8"/>
  <c r="I84" i="8" s="1"/>
  <c r="I83" i="8" s="1"/>
  <c r="I82" i="8" s="1"/>
  <c r="L84" i="8"/>
  <c r="L83" i="8" s="1"/>
  <c r="L82" i="8" s="1"/>
  <c r="L80" i="8"/>
  <c r="K80" i="8"/>
  <c r="K79" i="8" s="1"/>
  <c r="K78" i="8" s="1"/>
  <c r="J80" i="8"/>
  <c r="J79" i="8" s="1"/>
  <c r="J78" i="8" s="1"/>
  <c r="I80" i="8"/>
  <c r="I79" i="8" s="1"/>
  <c r="I78" i="8" s="1"/>
  <c r="L79" i="8"/>
  <c r="L78" i="8" s="1"/>
  <c r="L74" i="8"/>
  <c r="L73" i="8" s="1"/>
  <c r="K74" i="8"/>
  <c r="J74" i="8"/>
  <c r="J73" i="8" s="1"/>
  <c r="I74" i="8"/>
  <c r="I73" i="8" s="1"/>
  <c r="K73" i="8"/>
  <c r="L69" i="8"/>
  <c r="L68" i="8" s="1"/>
  <c r="K69" i="8"/>
  <c r="K68" i="8" s="1"/>
  <c r="J69" i="8"/>
  <c r="I69" i="8"/>
  <c r="J68" i="8"/>
  <c r="I68" i="8"/>
  <c r="L64" i="8"/>
  <c r="L63" i="8" s="1"/>
  <c r="K64" i="8"/>
  <c r="K63" i="8" s="1"/>
  <c r="J64" i="8"/>
  <c r="J63" i="8" s="1"/>
  <c r="I64" i="8"/>
  <c r="I63" i="8" s="1"/>
  <c r="L45" i="8"/>
  <c r="L44" i="8" s="1"/>
  <c r="L43" i="8" s="1"/>
  <c r="L42" i="8" s="1"/>
  <c r="K45" i="8"/>
  <c r="K44" i="8" s="1"/>
  <c r="K43" i="8" s="1"/>
  <c r="K42" i="8" s="1"/>
  <c r="J45" i="8"/>
  <c r="I45" i="8"/>
  <c r="I44" i="8" s="1"/>
  <c r="I43" i="8" s="1"/>
  <c r="I42" i="8" s="1"/>
  <c r="J44" i="8"/>
  <c r="J43" i="8" s="1"/>
  <c r="J42" i="8" s="1"/>
  <c r="L40" i="8"/>
  <c r="L39" i="8" s="1"/>
  <c r="L38" i="8" s="1"/>
  <c r="K40" i="8"/>
  <c r="K39" i="8" s="1"/>
  <c r="K38" i="8" s="1"/>
  <c r="J40" i="8"/>
  <c r="J39" i="8" s="1"/>
  <c r="J38" i="8" s="1"/>
  <c r="I40" i="8"/>
  <c r="I39" i="8" s="1"/>
  <c r="I38" i="8" s="1"/>
  <c r="L36" i="8"/>
  <c r="K36" i="8"/>
  <c r="J36" i="8"/>
  <c r="I36" i="8"/>
  <c r="L34" i="8"/>
  <c r="L33" i="8" s="1"/>
  <c r="L32" i="8" s="1"/>
  <c r="K34" i="8"/>
  <c r="K33" i="8" s="1"/>
  <c r="K32" i="8" s="1"/>
  <c r="J34" i="8"/>
  <c r="J33" i="8" s="1"/>
  <c r="J32" i="8" s="1"/>
  <c r="I34" i="8"/>
  <c r="I33" i="8" s="1"/>
  <c r="I32" i="8" s="1"/>
  <c r="L361" i="9"/>
  <c r="L360" i="9" s="1"/>
  <c r="K361" i="9"/>
  <c r="J361" i="9"/>
  <c r="J360" i="9" s="1"/>
  <c r="I361" i="9"/>
  <c r="I360" i="9" s="1"/>
  <c r="K360" i="9"/>
  <c r="L358" i="9"/>
  <c r="L357" i="9" s="1"/>
  <c r="K358" i="9"/>
  <c r="K357" i="9" s="1"/>
  <c r="J358" i="9"/>
  <c r="J357" i="9" s="1"/>
  <c r="I358" i="9"/>
  <c r="I357" i="9" s="1"/>
  <c r="L355" i="9"/>
  <c r="L354" i="9" s="1"/>
  <c r="K355" i="9"/>
  <c r="K354" i="9" s="1"/>
  <c r="J355" i="9"/>
  <c r="J354" i="9" s="1"/>
  <c r="I355" i="9"/>
  <c r="I354" i="9"/>
  <c r="L351" i="9"/>
  <c r="L350" i="9" s="1"/>
  <c r="K351" i="9"/>
  <c r="K350" i="9" s="1"/>
  <c r="J351" i="9"/>
  <c r="J350" i="9" s="1"/>
  <c r="I351" i="9"/>
  <c r="I350" i="9" s="1"/>
  <c r="L347" i="9"/>
  <c r="L346" i="9" s="1"/>
  <c r="K347" i="9"/>
  <c r="K346" i="9" s="1"/>
  <c r="J347" i="9"/>
  <c r="J346" i="9" s="1"/>
  <c r="I347" i="9"/>
  <c r="I346" i="9" s="1"/>
  <c r="L343" i="9"/>
  <c r="L342" i="9" s="1"/>
  <c r="K343" i="9"/>
  <c r="J343" i="9"/>
  <c r="J342" i="9" s="1"/>
  <c r="I343" i="9"/>
  <c r="I342" i="9" s="1"/>
  <c r="K342" i="9"/>
  <c r="L339" i="9"/>
  <c r="K339" i="9"/>
  <c r="J339" i="9"/>
  <c r="I339" i="9"/>
  <c r="L336" i="9"/>
  <c r="K336" i="9"/>
  <c r="J336" i="9"/>
  <c r="I336" i="9"/>
  <c r="P334" i="9"/>
  <c r="O334" i="9"/>
  <c r="N334" i="9"/>
  <c r="M334" i="9"/>
  <c r="L334" i="9"/>
  <c r="K334" i="9"/>
  <c r="K333" i="9" s="1"/>
  <c r="J334" i="9"/>
  <c r="I334" i="9"/>
  <c r="I333" i="9" s="1"/>
  <c r="L333" i="9"/>
  <c r="J333" i="9"/>
  <c r="J332" i="9" s="1"/>
  <c r="L329" i="9"/>
  <c r="L328" i="9" s="1"/>
  <c r="K329" i="9"/>
  <c r="K328" i="9" s="1"/>
  <c r="J329" i="9"/>
  <c r="J328" i="9" s="1"/>
  <c r="I329" i="9"/>
  <c r="I328" i="9" s="1"/>
  <c r="L326" i="9"/>
  <c r="L325" i="9" s="1"/>
  <c r="K326" i="9"/>
  <c r="K325" i="9" s="1"/>
  <c r="J326" i="9"/>
  <c r="J325" i="9" s="1"/>
  <c r="I326" i="9"/>
  <c r="I325" i="9" s="1"/>
  <c r="L323" i="9"/>
  <c r="L322" i="9" s="1"/>
  <c r="K323" i="9"/>
  <c r="K322" i="9" s="1"/>
  <c r="J323" i="9"/>
  <c r="J322" i="9" s="1"/>
  <c r="I323" i="9"/>
  <c r="I322" i="9" s="1"/>
  <c r="L319" i="9"/>
  <c r="L318" i="9" s="1"/>
  <c r="K319" i="9"/>
  <c r="K318" i="9" s="1"/>
  <c r="J319" i="9"/>
  <c r="J318" i="9" s="1"/>
  <c r="I319" i="9"/>
  <c r="I318" i="9" s="1"/>
  <c r="L315" i="9"/>
  <c r="L314" i="9" s="1"/>
  <c r="K315" i="9"/>
  <c r="J315" i="9"/>
  <c r="J314" i="9" s="1"/>
  <c r="I315" i="9"/>
  <c r="I314" i="9" s="1"/>
  <c r="K314" i="9"/>
  <c r="L311" i="9"/>
  <c r="L310" i="9" s="1"/>
  <c r="K311" i="9"/>
  <c r="K310" i="9" s="1"/>
  <c r="J311" i="9"/>
  <c r="J310" i="9" s="1"/>
  <c r="I311" i="9"/>
  <c r="I310" i="9" s="1"/>
  <c r="L307" i="9"/>
  <c r="K307" i="9"/>
  <c r="J307" i="9"/>
  <c r="I307" i="9"/>
  <c r="L304" i="9"/>
  <c r="K304" i="9"/>
  <c r="J304" i="9"/>
  <c r="I304" i="9"/>
  <c r="L302" i="9"/>
  <c r="L301" i="9" s="1"/>
  <c r="K302" i="9"/>
  <c r="K301" i="9" s="1"/>
  <c r="J302" i="9"/>
  <c r="J301" i="9" s="1"/>
  <c r="I302" i="9"/>
  <c r="I301" i="9" s="1"/>
  <c r="L296" i="9"/>
  <c r="L295" i="9" s="1"/>
  <c r="K296" i="9"/>
  <c r="K295" i="9" s="1"/>
  <c r="J296" i="9"/>
  <c r="J295" i="9" s="1"/>
  <c r="I296" i="9"/>
  <c r="I295" i="9"/>
  <c r="L293" i="9"/>
  <c r="L292" i="9" s="1"/>
  <c r="K293" i="9"/>
  <c r="J293" i="9"/>
  <c r="J292" i="9" s="1"/>
  <c r="I293" i="9"/>
  <c r="I292" i="9" s="1"/>
  <c r="K292" i="9"/>
  <c r="L290" i="9"/>
  <c r="L289" i="9" s="1"/>
  <c r="K290" i="9"/>
  <c r="J290" i="9"/>
  <c r="J289" i="9" s="1"/>
  <c r="I290" i="9"/>
  <c r="I289" i="9" s="1"/>
  <c r="K289" i="9"/>
  <c r="L286" i="9"/>
  <c r="L285" i="9" s="1"/>
  <c r="K286" i="9"/>
  <c r="J286" i="9"/>
  <c r="J285" i="9" s="1"/>
  <c r="I286" i="9"/>
  <c r="I285" i="9" s="1"/>
  <c r="K285" i="9"/>
  <c r="L282" i="9"/>
  <c r="L281" i="9" s="1"/>
  <c r="K282" i="9"/>
  <c r="K281" i="9" s="1"/>
  <c r="J282" i="9"/>
  <c r="J281" i="9" s="1"/>
  <c r="I282" i="9"/>
  <c r="I281" i="9" s="1"/>
  <c r="L278" i="9"/>
  <c r="L277" i="9" s="1"/>
  <c r="K278" i="9"/>
  <c r="K277" i="9" s="1"/>
  <c r="J278" i="9"/>
  <c r="J277" i="9" s="1"/>
  <c r="I278" i="9"/>
  <c r="I277" i="9" s="1"/>
  <c r="L274" i="9"/>
  <c r="K274" i="9"/>
  <c r="J274" i="9"/>
  <c r="I274" i="9"/>
  <c r="L271" i="9"/>
  <c r="K271" i="9"/>
  <c r="J271" i="9"/>
  <c r="I271" i="9"/>
  <c r="L269" i="9"/>
  <c r="L268" i="9" s="1"/>
  <c r="K269" i="9"/>
  <c r="J269" i="9"/>
  <c r="J268" i="9" s="1"/>
  <c r="I269" i="9"/>
  <c r="I268" i="9" s="1"/>
  <c r="K268" i="9"/>
  <c r="L264" i="9"/>
  <c r="K264" i="9"/>
  <c r="K263" i="9" s="1"/>
  <c r="J264" i="9"/>
  <c r="J263" i="9" s="1"/>
  <c r="I264" i="9"/>
  <c r="I263" i="9" s="1"/>
  <c r="L263" i="9"/>
  <c r="L261" i="9"/>
  <c r="K261" i="9"/>
  <c r="K260" i="9" s="1"/>
  <c r="J261" i="9"/>
  <c r="J260" i="9" s="1"/>
  <c r="I261" i="9"/>
  <c r="I260" i="9" s="1"/>
  <c r="L260" i="9"/>
  <c r="L258" i="9"/>
  <c r="K258" i="9"/>
  <c r="K257" i="9" s="1"/>
  <c r="J258" i="9"/>
  <c r="J257" i="9" s="1"/>
  <c r="I258" i="9"/>
  <c r="I257" i="9" s="1"/>
  <c r="L257" i="9"/>
  <c r="L254" i="9"/>
  <c r="K254" i="9"/>
  <c r="K253" i="9" s="1"/>
  <c r="J254" i="9"/>
  <c r="I254" i="9"/>
  <c r="I253" i="9" s="1"/>
  <c r="L253" i="9"/>
  <c r="J253" i="9"/>
  <c r="L250" i="9"/>
  <c r="K250" i="9"/>
  <c r="K249" i="9" s="1"/>
  <c r="J250" i="9"/>
  <c r="J249" i="9" s="1"/>
  <c r="I250" i="9"/>
  <c r="I249" i="9" s="1"/>
  <c r="L249" i="9"/>
  <c r="L246" i="9"/>
  <c r="K246" i="9"/>
  <c r="K245" i="9" s="1"/>
  <c r="J246" i="9"/>
  <c r="J245" i="9" s="1"/>
  <c r="I246" i="9"/>
  <c r="I245" i="9" s="1"/>
  <c r="L245" i="9"/>
  <c r="L242" i="9"/>
  <c r="K242" i="9"/>
  <c r="J242" i="9"/>
  <c r="I242" i="9"/>
  <c r="L239" i="9"/>
  <c r="K239" i="9"/>
  <c r="J239" i="9"/>
  <c r="I239" i="9"/>
  <c r="L237" i="9"/>
  <c r="K237" i="9"/>
  <c r="K236" i="9" s="1"/>
  <c r="J237" i="9"/>
  <c r="J236" i="9" s="1"/>
  <c r="I237" i="9"/>
  <c r="I236" i="9" s="1"/>
  <c r="L236" i="9"/>
  <c r="L230" i="9"/>
  <c r="K230" i="9"/>
  <c r="K229" i="9" s="1"/>
  <c r="K228" i="9" s="1"/>
  <c r="J230" i="9"/>
  <c r="J229" i="9" s="1"/>
  <c r="J228" i="9" s="1"/>
  <c r="I230" i="9"/>
  <c r="I229" i="9" s="1"/>
  <c r="I228" i="9" s="1"/>
  <c r="L229" i="9"/>
  <c r="L228" i="9" s="1"/>
  <c r="L226" i="9"/>
  <c r="L225" i="9" s="1"/>
  <c r="L224" i="9" s="1"/>
  <c r="K226" i="9"/>
  <c r="K225" i="9" s="1"/>
  <c r="K224" i="9" s="1"/>
  <c r="J226" i="9"/>
  <c r="J225" i="9" s="1"/>
  <c r="J224" i="9" s="1"/>
  <c r="I226" i="9"/>
  <c r="I225" i="9" s="1"/>
  <c r="I224" i="9" s="1"/>
  <c r="P217" i="9"/>
  <c r="O217" i="9"/>
  <c r="N217" i="9"/>
  <c r="M217" i="9"/>
  <c r="L217" i="9"/>
  <c r="L216" i="9" s="1"/>
  <c r="K217" i="9"/>
  <c r="K216" i="9" s="1"/>
  <c r="J217" i="9"/>
  <c r="J216" i="9" s="1"/>
  <c r="I217" i="9"/>
  <c r="I216" i="9" s="1"/>
  <c r="L214" i="9"/>
  <c r="L213" i="9" s="1"/>
  <c r="K214" i="9"/>
  <c r="K213" i="9" s="1"/>
  <c r="K212" i="9" s="1"/>
  <c r="J214" i="9"/>
  <c r="J213" i="9" s="1"/>
  <c r="I214" i="9"/>
  <c r="I213" i="9"/>
  <c r="L207" i="9"/>
  <c r="K207" i="9"/>
  <c r="K206" i="9" s="1"/>
  <c r="K205" i="9" s="1"/>
  <c r="J207" i="9"/>
  <c r="J206" i="9" s="1"/>
  <c r="J205" i="9" s="1"/>
  <c r="I207" i="9"/>
  <c r="I206" i="9" s="1"/>
  <c r="I205" i="9" s="1"/>
  <c r="L206" i="9"/>
  <c r="L205" i="9" s="1"/>
  <c r="L203" i="9"/>
  <c r="L202" i="9" s="1"/>
  <c r="K203" i="9"/>
  <c r="K202" i="9" s="1"/>
  <c r="J203" i="9"/>
  <c r="J202" i="9" s="1"/>
  <c r="I203" i="9"/>
  <c r="I202" i="9" s="1"/>
  <c r="L198" i="9"/>
  <c r="L197" i="9" s="1"/>
  <c r="K198" i="9"/>
  <c r="J198" i="9"/>
  <c r="J197" i="9" s="1"/>
  <c r="I198" i="9"/>
  <c r="I197" i="9" s="1"/>
  <c r="K197" i="9"/>
  <c r="L192" i="9"/>
  <c r="L191" i="9" s="1"/>
  <c r="K192" i="9"/>
  <c r="K191" i="9" s="1"/>
  <c r="J192" i="9"/>
  <c r="J191" i="9" s="1"/>
  <c r="I192" i="9"/>
  <c r="I191" i="9"/>
  <c r="L187" i="9"/>
  <c r="L186" i="9" s="1"/>
  <c r="K187" i="9"/>
  <c r="J187" i="9"/>
  <c r="J186" i="9" s="1"/>
  <c r="I187" i="9"/>
  <c r="I186" i="9" s="1"/>
  <c r="K186" i="9"/>
  <c r="L184" i="9"/>
  <c r="L183" i="9" s="1"/>
  <c r="K184" i="9"/>
  <c r="K183" i="9" s="1"/>
  <c r="J184" i="9"/>
  <c r="J183" i="9" s="1"/>
  <c r="I184" i="9"/>
  <c r="I183" i="9" s="1"/>
  <c r="L176" i="9"/>
  <c r="K176" i="9"/>
  <c r="J176" i="9"/>
  <c r="I176" i="9"/>
  <c r="I175" i="9" s="1"/>
  <c r="L175" i="9"/>
  <c r="K175" i="9"/>
  <c r="J175" i="9"/>
  <c r="L171" i="9"/>
  <c r="K171" i="9"/>
  <c r="J171" i="9"/>
  <c r="I171" i="9"/>
  <c r="I170" i="9" s="1"/>
  <c r="I169" i="9" s="1"/>
  <c r="L170" i="9"/>
  <c r="L169" i="9" s="1"/>
  <c r="K170" i="9"/>
  <c r="J170" i="9"/>
  <c r="J169" i="9" s="1"/>
  <c r="L167" i="9"/>
  <c r="L166" i="9" s="1"/>
  <c r="L165" i="9" s="1"/>
  <c r="L164" i="9" s="1"/>
  <c r="K167" i="9"/>
  <c r="K166" i="9" s="1"/>
  <c r="K165" i="9" s="1"/>
  <c r="J167" i="9"/>
  <c r="J166" i="9" s="1"/>
  <c r="J165" i="9" s="1"/>
  <c r="I167" i="9"/>
  <c r="I166" i="9" s="1"/>
  <c r="I165" i="9" s="1"/>
  <c r="I164" i="9" s="1"/>
  <c r="L162" i="9"/>
  <c r="L161" i="9" s="1"/>
  <c r="K162" i="9"/>
  <c r="J162" i="9"/>
  <c r="J161" i="9" s="1"/>
  <c r="I162" i="9"/>
  <c r="I161" i="9" s="1"/>
  <c r="K161" i="9"/>
  <c r="L157" i="9"/>
  <c r="L156" i="9" s="1"/>
  <c r="K157" i="9"/>
  <c r="K156" i="9" s="1"/>
  <c r="K155" i="9" s="1"/>
  <c r="K154" i="9" s="1"/>
  <c r="J157" i="9"/>
  <c r="J156" i="9" s="1"/>
  <c r="I157" i="9"/>
  <c r="I156" i="9" s="1"/>
  <c r="L151" i="9"/>
  <c r="L150" i="9" s="1"/>
  <c r="L149" i="9" s="1"/>
  <c r="K151" i="9"/>
  <c r="K150" i="9" s="1"/>
  <c r="K149" i="9" s="1"/>
  <c r="J151" i="9"/>
  <c r="J150" i="9" s="1"/>
  <c r="J149" i="9" s="1"/>
  <c r="I151" i="9"/>
  <c r="I150" i="9"/>
  <c r="I149" i="9" s="1"/>
  <c r="L147" i="9"/>
  <c r="K147" i="9"/>
  <c r="J147" i="9"/>
  <c r="I147" i="9"/>
  <c r="I146" i="9" s="1"/>
  <c r="L146" i="9"/>
  <c r="K146" i="9"/>
  <c r="J146" i="9"/>
  <c r="L143" i="9"/>
  <c r="K143" i="9"/>
  <c r="J143" i="9"/>
  <c r="I143" i="9"/>
  <c r="I142" i="9" s="1"/>
  <c r="I141" i="9" s="1"/>
  <c r="L142" i="9"/>
  <c r="L141" i="9" s="1"/>
  <c r="K142" i="9"/>
  <c r="K141" i="9" s="1"/>
  <c r="J142" i="9"/>
  <c r="J141" i="9" s="1"/>
  <c r="L138" i="9"/>
  <c r="L137" i="9" s="1"/>
  <c r="L136" i="9" s="1"/>
  <c r="K138" i="9"/>
  <c r="K137" i="9" s="1"/>
  <c r="K136" i="9" s="1"/>
  <c r="J138" i="9"/>
  <c r="J137" i="9" s="1"/>
  <c r="J136" i="9" s="1"/>
  <c r="I138" i="9"/>
  <c r="I137" i="9" s="1"/>
  <c r="I136" i="9" s="1"/>
  <c r="L133" i="9"/>
  <c r="L132" i="9" s="1"/>
  <c r="L131" i="9" s="1"/>
  <c r="K133" i="9"/>
  <c r="K132" i="9" s="1"/>
  <c r="K131" i="9" s="1"/>
  <c r="J133" i="9"/>
  <c r="J132" i="9" s="1"/>
  <c r="J131" i="9" s="1"/>
  <c r="I133" i="9"/>
  <c r="I132" i="9"/>
  <c r="I131" i="9" s="1"/>
  <c r="L129" i="9"/>
  <c r="K129" i="9"/>
  <c r="J129" i="9"/>
  <c r="I129" i="9"/>
  <c r="I128" i="9" s="1"/>
  <c r="I127" i="9" s="1"/>
  <c r="L128" i="9"/>
  <c r="L127" i="9" s="1"/>
  <c r="K128" i="9"/>
  <c r="K127" i="9" s="1"/>
  <c r="J128" i="9"/>
  <c r="J127" i="9" s="1"/>
  <c r="L125" i="9"/>
  <c r="L124" i="9" s="1"/>
  <c r="L123" i="9" s="1"/>
  <c r="K125" i="9"/>
  <c r="K124" i="9" s="1"/>
  <c r="K123" i="9" s="1"/>
  <c r="J125" i="9"/>
  <c r="J124" i="9" s="1"/>
  <c r="J123" i="9" s="1"/>
  <c r="I125" i="9"/>
  <c r="I124" i="9"/>
  <c r="I123" i="9" s="1"/>
  <c r="L121" i="9"/>
  <c r="K121" i="9"/>
  <c r="J121" i="9"/>
  <c r="I121" i="9"/>
  <c r="I120" i="9" s="1"/>
  <c r="I119" i="9" s="1"/>
  <c r="L120" i="9"/>
  <c r="L119" i="9" s="1"/>
  <c r="K120" i="9"/>
  <c r="K119" i="9" s="1"/>
  <c r="J120" i="9"/>
  <c r="J119" i="9" s="1"/>
  <c r="L117" i="9"/>
  <c r="L116" i="9" s="1"/>
  <c r="L115" i="9" s="1"/>
  <c r="K117" i="9"/>
  <c r="K116" i="9" s="1"/>
  <c r="K115" i="9" s="1"/>
  <c r="J117" i="9"/>
  <c r="J116" i="9" s="1"/>
  <c r="J115" i="9" s="1"/>
  <c r="I117" i="9"/>
  <c r="I116" i="9"/>
  <c r="I115" i="9" s="1"/>
  <c r="L112" i="9"/>
  <c r="K112" i="9"/>
  <c r="J112" i="9"/>
  <c r="I112" i="9"/>
  <c r="I111" i="9" s="1"/>
  <c r="I110" i="9" s="1"/>
  <c r="L111" i="9"/>
  <c r="L110" i="9" s="1"/>
  <c r="K111" i="9"/>
  <c r="K110" i="9" s="1"/>
  <c r="J111" i="9"/>
  <c r="J110" i="9" s="1"/>
  <c r="L106" i="9"/>
  <c r="K106" i="9"/>
  <c r="J106" i="9"/>
  <c r="I106" i="9"/>
  <c r="I105" i="9" s="1"/>
  <c r="L105" i="9"/>
  <c r="K105" i="9"/>
  <c r="J105" i="9"/>
  <c r="L102" i="9"/>
  <c r="K102" i="9"/>
  <c r="J102" i="9"/>
  <c r="I102" i="9"/>
  <c r="I101" i="9" s="1"/>
  <c r="L101" i="9"/>
  <c r="K101" i="9"/>
  <c r="J101" i="9"/>
  <c r="L97" i="9"/>
  <c r="L96" i="9" s="1"/>
  <c r="L95" i="9" s="1"/>
  <c r="K97" i="9"/>
  <c r="K96" i="9" s="1"/>
  <c r="K95" i="9" s="1"/>
  <c r="J97" i="9"/>
  <c r="J96" i="9" s="1"/>
  <c r="J95" i="9" s="1"/>
  <c r="I97" i="9"/>
  <c r="I96" i="9" s="1"/>
  <c r="I95" i="9" s="1"/>
  <c r="L92" i="9"/>
  <c r="K92" i="9"/>
  <c r="J92" i="9"/>
  <c r="I92" i="9"/>
  <c r="I91" i="9" s="1"/>
  <c r="I90" i="9" s="1"/>
  <c r="L91" i="9"/>
  <c r="L90" i="9" s="1"/>
  <c r="K91" i="9"/>
  <c r="K90" i="9" s="1"/>
  <c r="J91" i="9"/>
  <c r="J90" i="9" s="1"/>
  <c r="L85" i="9"/>
  <c r="K85" i="9"/>
  <c r="J85" i="9"/>
  <c r="I85" i="9"/>
  <c r="I84" i="9" s="1"/>
  <c r="I83" i="9" s="1"/>
  <c r="I82" i="9" s="1"/>
  <c r="L84" i="9"/>
  <c r="L83" i="9" s="1"/>
  <c r="L82" i="9" s="1"/>
  <c r="K84" i="9"/>
  <c r="K83" i="9" s="1"/>
  <c r="K82" i="9" s="1"/>
  <c r="J84" i="9"/>
  <c r="J83" i="9" s="1"/>
  <c r="J82" i="9" s="1"/>
  <c r="L80" i="9"/>
  <c r="K80" i="9"/>
  <c r="J80" i="9"/>
  <c r="I80" i="9"/>
  <c r="I79" i="9" s="1"/>
  <c r="I78" i="9" s="1"/>
  <c r="L79" i="9"/>
  <c r="L78" i="9" s="1"/>
  <c r="K79" i="9"/>
  <c r="J79" i="9"/>
  <c r="J78" i="9" s="1"/>
  <c r="K78" i="9"/>
  <c r="L74" i="9"/>
  <c r="L73" i="9" s="1"/>
  <c r="K74" i="9"/>
  <c r="K73" i="9" s="1"/>
  <c r="J74" i="9"/>
  <c r="J73" i="9" s="1"/>
  <c r="I74" i="9"/>
  <c r="I73" i="9" s="1"/>
  <c r="L69" i="9"/>
  <c r="L68" i="9" s="1"/>
  <c r="K69" i="9"/>
  <c r="K68" i="9" s="1"/>
  <c r="J69" i="9"/>
  <c r="J68" i="9" s="1"/>
  <c r="I69" i="9"/>
  <c r="I68" i="9" s="1"/>
  <c r="L64" i="9"/>
  <c r="L63" i="9" s="1"/>
  <c r="K64" i="9"/>
  <c r="K63" i="9" s="1"/>
  <c r="K62" i="9" s="1"/>
  <c r="K61" i="9" s="1"/>
  <c r="J64" i="9"/>
  <c r="J63" i="9" s="1"/>
  <c r="I64" i="9"/>
  <c r="I63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 s="1"/>
  <c r="J38" i="9" s="1"/>
  <c r="I40" i="9"/>
  <c r="I39" i="9" s="1"/>
  <c r="I38" i="9" s="1"/>
  <c r="L36" i="9"/>
  <c r="K36" i="9"/>
  <c r="J36" i="9"/>
  <c r="I36" i="9"/>
  <c r="L34" i="9"/>
  <c r="L33" i="9" s="1"/>
  <c r="L32" i="9" s="1"/>
  <c r="L31" i="9" s="1"/>
  <c r="K34" i="9"/>
  <c r="K33" i="9" s="1"/>
  <c r="K32" i="9" s="1"/>
  <c r="J34" i="9"/>
  <c r="J33" i="9" s="1"/>
  <c r="J32" i="9" s="1"/>
  <c r="J31" i="9" s="1"/>
  <c r="I34" i="9"/>
  <c r="I33" i="9"/>
  <c r="I32" i="9" s="1"/>
  <c r="L361" i="10"/>
  <c r="L360" i="10" s="1"/>
  <c r="K361" i="10"/>
  <c r="K360" i="10" s="1"/>
  <c r="J361" i="10"/>
  <c r="I361" i="10"/>
  <c r="I360" i="10" s="1"/>
  <c r="J360" i="10"/>
  <c r="L358" i="10"/>
  <c r="L357" i="10" s="1"/>
  <c r="K358" i="10"/>
  <c r="K357" i="10" s="1"/>
  <c r="J358" i="10"/>
  <c r="J357" i="10" s="1"/>
  <c r="I358" i="10"/>
  <c r="I357" i="10" s="1"/>
  <c r="L355" i="10"/>
  <c r="L354" i="10" s="1"/>
  <c r="K355" i="10"/>
  <c r="K354" i="10" s="1"/>
  <c r="J355" i="10"/>
  <c r="J354" i="10" s="1"/>
  <c r="I355" i="10"/>
  <c r="I354" i="10" s="1"/>
  <c r="L351" i="10"/>
  <c r="L350" i="10" s="1"/>
  <c r="K351" i="10"/>
  <c r="K350" i="10" s="1"/>
  <c r="J351" i="10"/>
  <c r="J350" i="10" s="1"/>
  <c r="I351" i="10"/>
  <c r="I350" i="10" s="1"/>
  <c r="L347" i="10"/>
  <c r="L346" i="10" s="1"/>
  <c r="K347" i="10"/>
  <c r="K346" i="10" s="1"/>
  <c r="J347" i="10"/>
  <c r="I347" i="10"/>
  <c r="I346" i="10" s="1"/>
  <c r="J346" i="10"/>
  <c r="L343" i="10"/>
  <c r="L342" i="10" s="1"/>
  <c r="K343" i="10"/>
  <c r="K342" i="10" s="1"/>
  <c r="J343" i="10"/>
  <c r="J342" i="10" s="1"/>
  <c r="I343" i="10"/>
  <c r="I342" i="10" s="1"/>
  <c r="L339" i="10"/>
  <c r="K339" i="10"/>
  <c r="J339" i="10"/>
  <c r="I339" i="10"/>
  <c r="L336" i="10"/>
  <c r="K336" i="10"/>
  <c r="J336" i="10"/>
  <c r="I336" i="10"/>
  <c r="P334" i="10"/>
  <c r="O334" i="10"/>
  <c r="N334" i="10"/>
  <c r="M334" i="10"/>
  <c r="L334" i="10"/>
  <c r="K334" i="10"/>
  <c r="K333" i="10" s="1"/>
  <c r="J334" i="10"/>
  <c r="J333" i="10" s="1"/>
  <c r="I334" i="10"/>
  <c r="I333" i="10" s="1"/>
  <c r="L333" i="10"/>
  <c r="L329" i="10"/>
  <c r="L328" i="10" s="1"/>
  <c r="K329" i="10"/>
  <c r="K328" i="10" s="1"/>
  <c r="J329" i="10"/>
  <c r="J328" i="10" s="1"/>
  <c r="I329" i="10"/>
  <c r="I328" i="10" s="1"/>
  <c r="L326" i="10"/>
  <c r="L325" i="10" s="1"/>
  <c r="K326" i="10"/>
  <c r="K325" i="10" s="1"/>
  <c r="J326" i="10"/>
  <c r="I326" i="10"/>
  <c r="I325" i="10" s="1"/>
  <c r="J325" i="10"/>
  <c r="L323" i="10"/>
  <c r="L322" i="10" s="1"/>
  <c r="K323" i="10"/>
  <c r="K322" i="10" s="1"/>
  <c r="J323" i="10"/>
  <c r="J322" i="10" s="1"/>
  <c r="I323" i="10"/>
  <c r="I322" i="10" s="1"/>
  <c r="L319" i="10"/>
  <c r="L318" i="10" s="1"/>
  <c r="K319" i="10"/>
  <c r="K318" i="10" s="1"/>
  <c r="J319" i="10"/>
  <c r="J318" i="10" s="1"/>
  <c r="I319" i="10"/>
  <c r="I318" i="10" s="1"/>
  <c r="L315" i="10"/>
  <c r="L314" i="10" s="1"/>
  <c r="K315" i="10"/>
  <c r="J315" i="10"/>
  <c r="J314" i="10" s="1"/>
  <c r="I315" i="10"/>
  <c r="I314" i="10" s="1"/>
  <c r="K314" i="10"/>
  <c r="L311" i="10"/>
  <c r="L310" i="10" s="1"/>
  <c r="K311" i="10"/>
  <c r="K310" i="10" s="1"/>
  <c r="J311" i="10"/>
  <c r="I311" i="10"/>
  <c r="I310" i="10" s="1"/>
  <c r="J310" i="10"/>
  <c r="L307" i="10"/>
  <c r="K307" i="10"/>
  <c r="J307" i="10"/>
  <c r="I307" i="10"/>
  <c r="L304" i="10"/>
  <c r="K304" i="10"/>
  <c r="J304" i="10"/>
  <c r="I304" i="10"/>
  <c r="L302" i="10"/>
  <c r="L301" i="10" s="1"/>
  <c r="K302" i="10"/>
  <c r="J302" i="10"/>
  <c r="J301" i="10" s="1"/>
  <c r="I302" i="10"/>
  <c r="I301" i="10" s="1"/>
  <c r="K301" i="10"/>
  <c r="L296" i="10"/>
  <c r="L295" i="10" s="1"/>
  <c r="K296" i="10"/>
  <c r="K295" i="10" s="1"/>
  <c r="J296" i="10"/>
  <c r="J295" i="10" s="1"/>
  <c r="I296" i="10"/>
  <c r="I295" i="10" s="1"/>
  <c r="L293" i="10"/>
  <c r="L292" i="10" s="1"/>
  <c r="K293" i="10"/>
  <c r="K292" i="10" s="1"/>
  <c r="J293" i="10"/>
  <c r="J292" i="10" s="1"/>
  <c r="I293" i="10"/>
  <c r="I292" i="10" s="1"/>
  <c r="L290" i="10"/>
  <c r="L289" i="10" s="1"/>
  <c r="K290" i="10"/>
  <c r="K289" i="10" s="1"/>
  <c r="J290" i="10"/>
  <c r="J289" i="10" s="1"/>
  <c r="I290" i="10"/>
  <c r="I289" i="10" s="1"/>
  <c r="L286" i="10"/>
  <c r="L285" i="10" s="1"/>
  <c r="K286" i="10"/>
  <c r="K285" i="10" s="1"/>
  <c r="J286" i="10"/>
  <c r="J285" i="10" s="1"/>
  <c r="I286" i="10"/>
  <c r="I285" i="10" s="1"/>
  <c r="L282" i="10"/>
  <c r="L281" i="10" s="1"/>
  <c r="K282" i="10"/>
  <c r="K281" i="10" s="1"/>
  <c r="J282" i="10"/>
  <c r="J281" i="10" s="1"/>
  <c r="I282" i="10"/>
  <c r="I281" i="10" s="1"/>
  <c r="L278" i="10"/>
  <c r="L277" i="10" s="1"/>
  <c r="K278" i="10"/>
  <c r="J278" i="10"/>
  <c r="J277" i="10" s="1"/>
  <c r="I278" i="10"/>
  <c r="I277" i="10" s="1"/>
  <c r="K277" i="10"/>
  <c r="L274" i="10"/>
  <c r="K274" i="10"/>
  <c r="J274" i="10"/>
  <c r="I274" i="10"/>
  <c r="L271" i="10"/>
  <c r="K271" i="10"/>
  <c r="J271" i="10"/>
  <c r="I271" i="10"/>
  <c r="L269" i="10"/>
  <c r="L268" i="10" s="1"/>
  <c r="K269" i="10"/>
  <c r="J269" i="10"/>
  <c r="J268" i="10" s="1"/>
  <c r="I269" i="10"/>
  <c r="I268" i="10" s="1"/>
  <c r="K268" i="10"/>
  <c r="L264" i="10"/>
  <c r="K264" i="10"/>
  <c r="K263" i="10" s="1"/>
  <c r="J264" i="10"/>
  <c r="J263" i="10" s="1"/>
  <c r="I264" i="10"/>
  <c r="L263" i="10"/>
  <c r="I263" i="10"/>
  <c r="L261" i="10"/>
  <c r="K261" i="10"/>
  <c r="K260" i="10" s="1"/>
  <c r="J261" i="10"/>
  <c r="J260" i="10" s="1"/>
  <c r="I261" i="10"/>
  <c r="I260" i="10" s="1"/>
  <c r="L260" i="10"/>
  <c r="L258" i="10"/>
  <c r="K258" i="10"/>
  <c r="K257" i="10" s="1"/>
  <c r="J258" i="10"/>
  <c r="J257" i="10" s="1"/>
  <c r="I258" i="10"/>
  <c r="L257" i="10"/>
  <c r="I257" i="10"/>
  <c r="L254" i="10"/>
  <c r="K254" i="10"/>
  <c r="K253" i="10" s="1"/>
  <c r="J254" i="10"/>
  <c r="J253" i="10" s="1"/>
  <c r="I254" i="10"/>
  <c r="I253" i="10" s="1"/>
  <c r="L253" i="10"/>
  <c r="L250" i="10"/>
  <c r="K250" i="10"/>
  <c r="K249" i="10" s="1"/>
  <c r="J250" i="10"/>
  <c r="J249" i="10" s="1"/>
  <c r="I250" i="10"/>
  <c r="I249" i="10" s="1"/>
  <c r="L249" i="10"/>
  <c r="L246" i="10"/>
  <c r="K246" i="10"/>
  <c r="K245" i="10" s="1"/>
  <c r="J246" i="10"/>
  <c r="J245" i="10" s="1"/>
  <c r="I246" i="10"/>
  <c r="L245" i="10"/>
  <c r="I245" i="10"/>
  <c r="L242" i="10"/>
  <c r="K242" i="10"/>
  <c r="J242" i="10"/>
  <c r="I242" i="10"/>
  <c r="L239" i="10"/>
  <c r="K239" i="10"/>
  <c r="J239" i="10"/>
  <c r="I239" i="10"/>
  <c r="L237" i="10"/>
  <c r="K237" i="10"/>
  <c r="K236" i="10" s="1"/>
  <c r="J237" i="10"/>
  <c r="J236" i="10" s="1"/>
  <c r="I237" i="10"/>
  <c r="I236" i="10" s="1"/>
  <c r="L236" i="10"/>
  <c r="L230" i="10"/>
  <c r="K230" i="10"/>
  <c r="K229" i="10" s="1"/>
  <c r="K228" i="10" s="1"/>
  <c r="J230" i="10"/>
  <c r="J229" i="10" s="1"/>
  <c r="J228" i="10" s="1"/>
  <c r="I230" i="10"/>
  <c r="I229" i="10" s="1"/>
  <c r="I228" i="10" s="1"/>
  <c r="L229" i="10"/>
  <c r="L228" i="10" s="1"/>
  <c r="L226" i="10"/>
  <c r="L225" i="10" s="1"/>
  <c r="L224" i="10" s="1"/>
  <c r="K226" i="10"/>
  <c r="K225" i="10" s="1"/>
  <c r="K224" i="10" s="1"/>
  <c r="J226" i="10"/>
  <c r="J225" i="10" s="1"/>
  <c r="J224" i="10" s="1"/>
  <c r="I226" i="10"/>
  <c r="I225" i="10"/>
  <c r="I224" i="10" s="1"/>
  <c r="P217" i="10"/>
  <c r="O217" i="10"/>
  <c r="N217" i="10"/>
  <c r="M217" i="10"/>
  <c r="L217" i="10"/>
  <c r="L216" i="10" s="1"/>
  <c r="K217" i="10"/>
  <c r="J217" i="10"/>
  <c r="J216" i="10" s="1"/>
  <c r="I217" i="10"/>
  <c r="I216" i="10" s="1"/>
  <c r="K216" i="10"/>
  <c r="L214" i="10"/>
  <c r="L213" i="10" s="1"/>
  <c r="L212" i="10" s="1"/>
  <c r="K214" i="10"/>
  <c r="K213" i="10" s="1"/>
  <c r="K212" i="10" s="1"/>
  <c r="J214" i="10"/>
  <c r="J213" i="10" s="1"/>
  <c r="I214" i="10"/>
  <c r="I213" i="10"/>
  <c r="L207" i="10"/>
  <c r="K207" i="10"/>
  <c r="K206" i="10" s="1"/>
  <c r="K205" i="10" s="1"/>
  <c r="J207" i="10"/>
  <c r="J206" i="10" s="1"/>
  <c r="J205" i="10" s="1"/>
  <c r="I207" i="10"/>
  <c r="I206" i="10" s="1"/>
  <c r="I205" i="10" s="1"/>
  <c r="L206" i="10"/>
  <c r="L205" i="10" s="1"/>
  <c r="L203" i="10"/>
  <c r="L202" i="10" s="1"/>
  <c r="K203" i="10"/>
  <c r="K202" i="10" s="1"/>
  <c r="J203" i="10"/>
  <c r="J202" i="10" s="1"/>
  <c r="I203" i="10"/>
  <c r="I202" i="10" s="1"/>
  <c r="L198" i="10"/>
  <c r="L197" i="10" s="1"/>
  <c r="K198" i="10"/>
  <c r="K197" i="10" s="1"/>
  <c r="J198" i="10"/>
  <c r="J197" i="10" s="1"/>
  <c r="I198" i="10"/>
  <c r="I197" i="10"/>
  <c r="L192" i="10"/>
  <c r="L191" i="10" s="1"/>
  <c r="K192" i="10"/>
  <c r="J192" i="10"/>
  <c r="J191" i="10" s="1"/>
  <c r="I192" i="10"/>
  <c r="I191" i="10" s="1"/>
  <c r="K191" i="10"/>
  <c r="L187" i="10"/>
  <c r="L186" i="10" s="1"/>
  <c r="K187" i="10"/>
  <c r="K186" i="10" s="1"/>
  <c r="J187" i="10"/>
  <c r="J186" i="10" s="1"/>
  <c r="I187" i="10"/>
  <c r="I186" i="10" s="1"/>
  <c r="L184" i="10"/>
  <c r="L183" i="10" s="1"/>
  <c r="K184" i="10"/>
  <c r="J184" i="10"/>
  <c r="I184" i="10"/>
  <c r="I183" i="10" s="1"/>
  <c r="K183" i="10"/>
  <c r="J183" i="10"/>
  <c r="L176" i="10"/>
  <c r="K176" i="10"/>
  <c r="K175" i="10" s="1"/>
  <c r="J176" i="10"/>
  <c r="J175" i="10" s="1"/>
  <c r="I176" i="10"/>
  <c r="L175" i="10"/>
  <c r="I175" i="10"/>
  <c r="L171" i="10"/>
  <c r="K171" i="10"/>
  <c r="K170" i="10" s="1"/>
  <c r="J171" i="10"/>
  <c r="J170" i="10" s="1"/>
  <c r="J169" i="10" s="1"/>
  <c r="I171" i="10"/>
  <c r="I170" i="10" s="1"/>
  <c r="I169" i="10" s="1"/>
  <c r="L170" i="10"/>
  <c r="L167" i="10"/>
  <c r="L166" i="10" s="1"/>
  <c r="L165" i="10" s="1"/>
  <c r="K167" i="10"/>
  <c r="K166" i="10" s="1"/>
  <c r="K165" i="10" s="1"/>
  <c r="J167" i="10"/>
  <c r="J166" i="10" s="1"/>
  <c r="J165" i="10" s="1"/>
  <c r="I167" i="10"/>
  <c r="I166" i="10" s="1"/>
  <c r="I165" i="10" s="1"/>
  <c r="L162" i="10"/>
  <c r="L161" i="10" s="1"/>
  <c r="K162" i="10"/>
  <c r="J162" i="10"/>
  <c r="J161" i="10" s="1"/>
  <c r="I162" i="10"/>
  <c r="I161" i="10" s="1"/>
  <c r="K161" i="10"/>
  <c r="L157" i="10"/>
  <c r="L156" i="10" s="1"/>
  <c r="K157" i="10"/>
  <c r="K156" i="10" s="1"/>
  <c r="K155" i="10" s="1"/>
  <c r="K154" i="10" s="1"/>
  <c r="J157" i="10"/>
  <c r="I157" i="10"/>
  <c r="I156" i="10" s="1"/>
  <c r="J156" i="10"/>
  <c r="L151" i="10"/>
  <c r="L150" i="10" s="1"/>
  <c r="L149" i="10" s="1"/>
  <c r="K151" i="10"/>
  <c r="J151" i="10"/>
  <c r="J150" i="10" s="1"/>
  <c r="J149" i="10" s="1"/>
  <c r="I151" i="10"/>
  <c r="I150" i="10" s="1"/>
  <c r="I149" i="10" s="1"/>
  <c r="K150" i="10"/>
  <c r="K149" i="10" s="1"/>
  <c r="L147" i="10"/>
  <c r="K147" i="10"/>
  <c r="K146" i="10" s="1"/>
  <c r="J147" i="10"/>
  <c r="J146" i="10" s="1"/>
  <c r="I147" i="10"/>
  <c r="I146" i="10" s="1"/>
  <c r="L146" i="10"/>
  <c r="L143" i="10"/>
  <c r="K143" i="10"/>
  <c r="K142" i="10" s="1"/>
  <c r="K141" i="10" s="1"/>
  <c r="J143" i="10"/>
  <c r="J142" i="10" s="1"/>
  <c r="J141" i="10" s="1"/>
  <c r="I143" i="10"/>
  <c r="I142" i="10" s="1"/>
  <c r="I141" i="10" s="1"/>
  <c r="L142" i="10"/>
  <c r="L141" i="10" s="1"/>
  <c r="L138" i="10"/>
  <c r="L137" i="10" s="1"/>
  <c r="L136" i="10" s="1"/>
  <c r="L135" i="10" s="1"/>
  <c r="K138" i="10"/>
  <c r="J138" i="10"/>
  <c r="J137" i="10" s="1"/>
  <c r="J136" i="10" s="1"/>
  <c r="I138" i="10"/>
  <c r="I137" i="10" s="1"/>
  <c r="I136" i="10" s="1"/>
  <c r="K137" i="10"/>
  <c r="K136" i="10" s="1"/>
  <c r="L133" i="10"/>
  <c r="L132" i="10" s="1"/>
  <c r="L131" i="10" s="1"/>
  <c r="K133" i="10"/>
  <c r="K132" i="10" s="1"/>
  <c r="K131" i="10" s="1"/>
  <c r="J133" i="10"/>
  <c r="J132" i="10" s="1"/>
  <c r="J131" i="10" s="1"/>
  <c r="I133" i="10"/>
  <c r="I132" i="10" s="1"/>
  <c r="I131" i="10" s="1"/>
  <c r="L129" i="10"/>
  <c r="K129" i="10"/>
  <c r="K128" i="10" s="1"/>
  <c r="K127" i="10" s="1"/>
  <c r="J129" i="10"/>
  <c r="J128" i="10" s="1"/>
  <c r="J127" i="10" s="1"/>
  <c r="I129" i="10"/>
  <c r="I128" i="10" s="1"/>
  <c r="I127" i="10" s="1"/>
  <c r="L128" i="10"/>
  <c r="L127" i="10" s="1"/>
  <c r="L125" i="10"/>
  <c r="L124" i="10" s="1"/>
  <c r="L123" i="10" s="1"/>
  <c r="K125" i="10"/>
  <c r="K124" i="10" s="1"/>
  <c r="K123" i="10" s="1"/>
  <c r="J125" i="10"/>
  <c r="J124" i="10" s="1"/>
  <c r="J123" i="10" s="1"/>
  <c r="I125" i="10"/>
  <c r="I124" i="10" s="1"/>
  <c r="I123" i="10" s="1"/>
  <c r="L121" i="10"/>
  <c r="K121" i="10"/>
  <c r="K120" i="10" s="1"/>
  <c r="K119" i="10" s="1"/>
  <c r="J121" i="10"/>
  <c r="J120" i="10" s="1"/>
  <c r="J119" i="10" s="1"/>
  <c r="I121" i="10"/>
  <c r="I120" i="10" s="1"/>
  <c r="I119" i="10" s="1"/>
  <c r="L120" i="10"/>
  <c r="L119" i="10" s="1"/>
  <c r="L117" i="10"/>
  <c r="L116" i="10" s="1"/>
  <c r="L115" i="10" s="1"/>
  <c r="K117" i="10"/>
  <c r="K116" i="10" s="1"/>
  <c r="K115" i="10" s="1"/>
  <c r="J117" i="10"/>
  <c r="I117" i="10"/>
  <c r="I116" i="10" s="1"/>
  <c r="I115" i="10" s="1"/>
  <c r="J116" i="10"/>
  <c r="J115" i="10" s="1"/>
  <c r="L112" i="10"/>
  <c r="K112" i="10"/>
  <c r="J112" i="10"/>
  <c r="J111" i="10" s="1"/>
  <c r="J110" i="10" s="1"/>
  <c r="I112" i="10"/>
  <c r="I111" i="10" s="1"/>
  <c r="I110" i="10" s="1"/>
  <c r="L111" i="10"/>
  <c r="L110" i="10" s="1"/>
  <c r="K111" i="10"/>
  <c r="K110" i="10" s="1"/>
  <c r="L106" i="10"/>
  <c r="K106" i="10"/>
  <c r="J106" i="10"/>
  <c r="J105" i="10" s="1"/>
  <c r="I106" i="10"/>
  <c r="I105" i="10" s="1"/>
  <c r="L105" i="10"/>
  <c r="K105" i="10"/>
  <c r="L102" i="10"/>
  <c r="K102" i="10"/>
  <c r="K101" i="10" s="1"/>
  <c r="J102" i="10"/>
  <c r="J101" i="10" s="1"/>
  <c r="I102" i="10"/>
  <c r="I101" i="10" s="1"/>
  <c r="L101" i="10"/>
  <c r="L97" i="10"/>
  <c r="L96" i="10" s="1"/>
  <c r="L95" i="10" s="1"/>
  <c r="K97" i="10"/>
  <c r="K96" i="10" s="1"/>
  <c r="K95" i="10" s="1"/>
  <c r="J97" i="10"/>
  <c r="J96" i="10" s="1"/>
  <c r="J95" i="10" s="1"/>
  <c r="I97" i="10"/>
  <c r="I96" i="10"/>
  <c r="I95" i="10" s="1"/>
  <c r="L92" i="10"/>
  <c r="K92" i="10"/>
  <c r="K91" i="10" s="1"/>
  <c r="K90" i="10" s="1"/>
  <c r="J92" i="10"/>
  <c r="J91" i="10" s="1"/>
  <c r="J90" i="10" s="1"/>
  <c r="I92" i="10"/>
  <c r="I91" i="10" s="1"/>
  <c r="I90" i="10" s="1"/>
  <c r="L91" i="10"/>
  <c r="L90" i="10" s="1"/>
  <c r="L85" i="10"/>
  <c r="K85" i="10"/>
  <c r="K84" i="10" s="1"/>
  <c r="K83" i="10" s="1"/>
  <c r="K82" i="10" s="1"/>
  <c r="J85" i="10"/>
  <c r="J84" i="10" s="1"/>
  <c r="J83" i="10" s="1"/>
  <c r="J82" i="10" s="1"/>
  <c r="I85" i="10"/>
  <c r="I84" i="10" s="1"/>
  <c r="I83" i="10" s="1"/>
  <c r="I82" i="10" s="1"/>
  <c r="L84" i="10"/>
  <c r="L83" i="10" s="1"/>
  <c r="L82" i="10" s="1"/>
  <c r="L80" i="10"/>
  <c r="K80" i="10"/>
  <c r="K79" i="10" s="1"/>
  <c r="K78" i="10" s="1"/>
  <c r="J80" i="10"/>
  <c r="J79" i="10" s="1"/>
  <c r="J78" i="10" s="1"/>
  <c r="I80" i="10"/>
  <c r="I79" i="10" s="1"/>
  <c r="I78" i="10" s="1"/>
  <c r="L79" i="10"/>
  <c r="L78" i="10" s="1"/>
  <c r="L74" i="10"/>
  <c r="L73" i="10" s="1"/>
  <c r="K74" i="10"/>
  <c r="K73" i="10" s="1"/>
  <c r="J74" i="10"/>
  <c r="J73" i="10" s="1"/>
  <c r="I74" i="10"/>
  <c r="I73" i="10" s="1"/>
  <c r="L69" i="10"/>
  <c r="L68" i="10" s="1"/>
  <c r="K69" i="10"/>
  <c r="K68" i="10" s="1"/>
  <c r="J69" i="10"/>
  <c r="J68" i="10" s="1"/>
  <c r="I69" i="10"/>
  <c r="I68" i="10" s="1"/>
  <c r="L64" i="10"/>
  <c r="L63" i="10" s="1"/>
  <c r="L62" i="10" s="1"/>
  <c r="L61" i="10" s="1"/>
  <c r="K64" i="10"/>
  <c r="K63" i="10" s="1"/>
  <c r="J64" i="10"/>
  <c r="I64" i="10"/>
  <c r="I63" i="10" s="1"/>
  <c r="J63" i="10"/>
  <c r="L45" i="10"/>
  <c r="L44" i="10" s="1"/>
  <c r="L43" i="10" s="1"/>
  <c r="L42" i="10" s="1"/>
  <c r="K45" i="10"/>
  <c r="K44" i="10" s="1"/>
  <c r="K43" i="10" s="1"/>
  <c r="K42" i="10" s="1"/>
  <c r="J45" i="10"/>
  <c r="J44" i="10" s="1"/>
  <c r="J43" i="10" s="1"/>
  <c r="J42" i="10" s="1"/>
  <c r="I45" i="10"/>
  <c r="I44" i="10" s="1"/>
  <c r="I43" i="10" s="1"/>
  <c r="I42" i="10" s="1"/>
  <c r="L40" i="10"/>
  <c r="L39" i="10" s="1"/>
  <c r="L38" i="10" s="1"/>
  <c r="K40" i="10"/>
  <c r="K39" i="10" s="1"/>
  <c r="K38" i="10" s="1"/>
  <c r="J40" i="10"/>
  <c r="J39" i="10" s="1"/>
  <c r="J38" i="10" s="1"/>
  <c r="I40" i="10"/>
  <c r="I39" i="10" s="1"/>
  <c r="I38" i="10" s="1"/>
  <c r="L36" i="10"/>
  <c r="K36" i="10"/>
  <c r="J36" i="10"/>
  <c r="I36" i="10"/>
  <c r="L34" i="10"/>
  <c r="L33" i="10" s="1"/>
  <c r="L32" i="10" s="1"/>
  <c r="L31" i="10" s="1"/>
  <c r="K34" i="10"/>
  <c r="K33" i="10" s="1"/>
  <c r="K32" i="10" s="1"/>
  <c r="J34" i="10"/>
  <c r="I34" i="10"/>
  <c r="I33" i="10" s="1"/>
  <c r="I32" i="10" s="1"/>
  <c r="J33" i="10"/>
  <c r="J32" i="10" s="1"/>
  <c r="L361" i="16"/>
  <c r="L360" i="16" s="1"/>
  <c r="K361" i="16"/>
  <c r="J361" i="16"/>
  <c r="J360" i="16" s="1"/>
  <c r="I361" i="16"/>
  <c r="I360" i="16" s="1"/>
  <c r="K360" i="16"/>
  <c r="L358" i="16"/>
  <c r="L357" i="16" s="1"/>
  <c r="K358" i="16"/>
  <c r="K357" i="16" s="1"/>
  <c r="J358" i="16"/>
  <c r="J357" i="16" s="1"/>
  <c r="I358" i="16"/>
  <c r="I357" i="16" s="1"/>
  <c r="L355" i="16"/>
  <c r="L354" i="16" s="1"/>
  <c r="K355" i="16"/>
  <c r="K354" i="16" s="1"/>
  <c r="J355" i="16"/>
  <c r="J354" i="16" s="1"/>
  <c r="I355" i="16"/>
  <c r="I354" i="16" s="1"/>
  <c r="L351" i="16"/>
  <c r="L350" i="16" s="1"/>
  <c r="K351" i="16"/>
  <c r="J351" i="16"/>
  <c r="J350" i="16" s="1"/>
  <c r="I351" i="16"/>
  <c r="I350" i="16" s="1"/>
  <c r="K350" i="16"/>
  <c r="L347" i="16"/>
  <c r="L346" i="16" s="1"/>
  <c r="K347" i="16"/>
  <c r="J347" i="16"/>
  <c r="J346" i="16" s="1"/>
  <c r="I347" i="16"/>
  <c r="I346" i="16" s="1"/>
  <c r="K346" i="16"/>
  <c r="L343" i="16"/>
  <c r="L342" i="16" s="1"/>
  <c r="K343" i="16"/>
  <c r="K342" i="16" s="1"/>
  <c r="J343" i="16"/>
  <c r="J342" i="16" s="1"/>
  <c r="I343" i="16"/>
  <c r="I342" i="16" s="1"/>
  <c r="L339" i="16"/>
  <c r="K339" i="16"/>
  <c r="J339" i="16"/>
  <c r="I339" i="16"/>
  <c r="L336" i="16"/>
  <c r="K336" i="16"/>
  <c r="J336" i="16"/>
  <c r="I336" i="16"/>
  <c r="P334" i="16"/>
  <c r="O334" i="16"/>
  <c r="N334" i="16"/>
  <c r="M334" i="16"/>
  <c r="L334" i="16"/>
  <c r="K334" i="16"/>
  <c r="K333" i="16" s="1"/>
  <c r="J334" i="16"/>
  <c r="J333" i="16" s="1"/>
  <c r="I334" i="16"/>
  <c r="I333" i="16" s="1"/>
  <c r="L333" i="16"/>
  <c r="L332" i="16" s="1"/>
  <c r="L329" i="16"/>
  <c r="L328" i="16" s="1"/>
  <c r="K329" i="16"/>
  <c r="J329" i="16"/>
  <c r="J328" i="16" s="1"/>
  <c r="I329" i="16"/>
  <c r="I328" i="16" s="1"/>
  <c r="K328" i="16"/>
  <c r="L326" i="16"/>
  <c r="L325" i="16" s="1"/>
  <c r="K326" i="16"/>
  <c r="K325" i="16" s="1"/>
  <c r="J326" i="16"/>
  <c r="J325" i="16" s="1"/>
  <c r="I326" i="16"/>
  <c r="I325" i="16" s="1"/>
  <c r="L323" i="16"/>
  <c r="L322" i="16" s="1"/>
  <c r="K323" i="16"/>
  <c r="K322" i="16" s="1"/>
  <c r="J323" i="16"/>
  <c r="I323" i="16"/>
  <c r="J322" i="16"/>
  <c r="I322" i="16"/>
  <c r="L319" i="16"/>
  <c r="L318" i="16" s="1"/>
  <c r="K319" i="16"/>
  <c r="J319" i="16"/>
  <c r="J318" i="16" s="1"/>
  <c r="I319" i="16"/>
  <c r="I318" i="16" s="1"/>
  <c r="K318" i="16"/>
  <c r="L315" i="16"/>
  <c r="L314" i="16" s="1"/>
  <c r="K315" i="16"/>
  <c r="K314" i="16" s="1"/>
  <c r="J315" i="16"/>
  <c r="I315" i="16"/>
  <c r="I314" i="16" s="1"/>
  <c r="J314" i="16"/>
  <c r="L311" i="16"/>
  <c r="L310" i="16" s="1"/>
  <c r="K311" i="16"/>
  <c r="J311" i="16"/>
  <c r="I311" i="16"/>
  <c r="I310" i="16" s="1"/>
  <c r="K310" i="16"/>
  <c r="J310" i="16"/>
  <c r="L307" i="16"/>
  <c r="K307" i="16"/>
  <c r="J307" i="16"/>
  <c r="I307" i="16"/>
  <c r="L304" i="16"/>
  <c r="K304" i="16"/>
  <c r="J304" i="16"/>
  <c r="I304" i="16"/>
  <c r="L302" i="16"/>
  <c r="L301" i="16" s="1"/>
  <c r="K302" i="16"/>
  <c r="K301" i="16" s="1"/>
  <c r="J302" i="16"/>
  <c r="J301" i="16" s="1"/>
  <c r="I302" i="16"/>
  <c r="I301" i="16"/>
  <c r="L296" i="16"/>
  <c r="L295" i="16" s="1"/>
  <c r="K296" i="16"/>
  <c r="K295" i="16" s="1"/>
  <c r="J296" i="16"/>
  <c r="J295" i="16" s="1"/>
  <c r="I296" i="16"/>
  <c r="I295" i="16" s="1"/>
  <c r="L293" i="16"/>
  <c r="L292" i="16" s="1"/>
  <c r="K293" i="16"/>
  <c r="K292" i="16" s="1"/>
  <c r="J293" i="16"/>
  <c r="J292" i="16" s="1"/>
  <c r="I293" i="16"/>
  <c r="I292" i="16" s="1"/>
  <c r="L290" i="16"/>
  <c r="L289" i="16" s="1"/>
  <c r="K290" i="16"/>
  <c r="K289" i="16" s="1"/>
  <c r="J290" i="16"/>
  <c r="I290" i="16"/>
  <c r="I289" i="16" s="1"/>
  <c r="J289" i="16"/>
  <c r="L286" i="16"/>
  <c r="L285" i="16" s="1"/>
  <c r="K286" i="16"/>
  <c r="K285" i="16" s="1"/>
  <c r="J286" i="16"/>
  <c r="J285" i="16" s="1"/>
  <c r="I286" i="16"/>
  <c r="I285" i="16" s="1"/>
  <c r="L282" i="16"/>
  <c r="L281" i="16" s="1"/>
  <c r="K282" i="16"/>
  <c r="K281" i="16" s="1"/>
  <c r="J282" i="16"/>
  <c r="J281" i="16" s="1"/>
  <c r="I282" i="16"/>
  <c r="I281" i="16" s="1"/>
  <c r="L278" i="16"/>
  <c r="L277" i="16" s="1"/>
  <c r="K278" i="16"/>
  <c r="K277" i="16" s="1"/>
  <c r="J278" i="16"/>
  <c r="J277" i="16" s="1"/>
  <c r="I278" i="16"/>
  <c r="I277" i="16" s="1"/>
  <c r="L274" i="16"/>
  <c r="K274" i="16"/>
  <c r="J274" i="16"/>
  <c r="I274" i="16"/>
  <c r="L271" i="16"/>
  <c r="K271" i="16"/>
  <c r="J271" i="16"/>
  <c r="I271" i="16"/>
  <c r="L269" i="16"/>
  <c r="L268" i="16" s="1"/>
  <c r="K269" i="16"/>
  <c r="J269" i="16"/>
  <c r="J268" i="16" s="1"/>
  <c r="I269" i="16"/>
  <c r="I268" i="16" s="1"/>
  <c r="K268" i="16"/>
  <c r="L264" i="16"/>
  <c r="K264" i="16"/>
  <c r="K263" i="16" s="1"/>
  <c r="J264" i="16"/>
  <c r="J263" i="16" s="1"/>
  <c r="I264" i="16"/>
  <c r="I263" i="16" s="1"/>
  <c r="L263" i="16"/>
  <c r="L261" i="16"/>
  <c r="K261" i="16"/>
  <c r="K260" i="16" s="1"/>
  <c r="J261" i="16"/>
  <c r="J260" i="16" s="1"/>
  <c r="I261" i="16"/>
  <c r="I260" i="16" s="1"/>
  <c r="L260" i="16"/>
  <c r="L258" i="16"/>
  <c r="K258" i="16"/>
  <c r="K257" i="16" s="1"/>
  <c r="J258" i="16"/>
  <c r="J257" i="16" s="1"/>
  <c r="I258" i="16"/>
  <c r="I257" i="16" s="1"/>
  <c r="L257" i="16"/>
  <c r="L254" i="16"/>
  <c r="K254" i="16"/>
  <c r="K253" i="16" s="1"/>
  <c r="J254" i="16"/>
  <c r="J253" i="16" s="1"/>
  <c r="I254" i="16"/>
  <c r="I253" i="16" s="1"/>
  <c r="L253" i="16"/>
  <c r="L250" i="16"/>
  <c r="K250" i="16"/>
  <c r="K249" i="16" s="1"/>
  <c r="J250" i="16"/>
  <c r="J249" i="16" s="1"/>
  <c r="I250" i="16"/>
  <c r="I249" i="16" s="1"/>
  <c r="L249" i="16"/>
  <c r="L246" i="16"/>
  <c r="K246" i="16"/>
  <c r="K245" i="16" s="1"/>
  <c r="J246" i="16"/>
  <c r="J245" i="16" s="1"/>
  <c r="I246" i="16"/>
  <c r="I245" i="16" s="1"/>
  <c r="L245" i="16"/>
  <c r="L242" i="16"/>
  <c r="K242" i="16"/>
  <c r="J242" i="16"/>
  <c r="I242" i="16"/>
  <c r="L239" i="16"/>
  <c r="K239" i="16"/>
  <c r="J239" i="16"/>
  <c r="I239" i="16"/>
  <c r="L237" i="16"/>
  <c r="K237" i="16"/>
  <c r="K236" i="16" s="1"/>
  <c r="J237" i="16"/>
  <c r="J236" i="16" s="1"/>
  <c r="I237" i="16"/>
  <c r="I236" i="16" s="1"/>
  <c r="L236" i="16"/>
  <c r="L230" i="16"/>
  <c r="K230" i="16"/>
  <c r="K229" i="16" s="1"/>
  <c r="K228" i="16" s="1"/>
  <c r="J230" i="16"/>
  <c r="J229" i="16" s="1"/>
  <c r="J228" i="16" s="1"/>
  <c r="I230" i="16"/>
  <c r="I229" i="16" s="1"/>
  <c r="I228" i="16" s="1"/>
  <c r="L229" i="16"/>
  <c r="L228" i="16" s="1"/>
  <c r="L226" i="16"/>
  <c r="L225" i="16" s="1"/>
  <c r="L224" i="16" s="1"/>
  <c r="K226" i="16"/>
  <c r="K225" i="16" s="1"/>
  <c r="K224" i="16" s="1"/>
  <c r="J226" i="16"/>
  <c r="I226" i="16"/>
  <c r="I225" i="16" s="1"/>
  <c r="I224" i="16" s="1"/>
  <c r="J225" i="16"/>
  <c r="J224" i="16" s="1"/>
  <c r="P217" i="16"/>
  <c r="O217" i="16"/>
  <c r="N217" i="16"/>
  <c r="M217" i="16"/>
  <c r="L217" i="16"/>
  <c r="L216" i="16" s="1"/>
  <c r="K217" i="16"/>
  <c r="K216" i="16" s="1"/>
  <c r="J217" i="16"/>
  <c r="J216" i="16" s="1"/>
  <c r="I217" i="16"/>
  <c r="I216" i="16"/>
  <c r="L214" i="16"/>
  <c r="L213" i="16" s="1"/>
  <c r="K214" i="16"/>
  <c r="K213" i="16" s="1"/>
  <c r="J214" i="16"/>
  <c r="J213" i="16" s="1"/>
  <c r="I214" i="16"/>
  <c r="I213" i="16" s="1"/>
  <c r="I212" i="16" s="1"/>
  <c r="L207" i="16"/>
  <c r="K207" i="16"/>
  <c r="K206" i="16" s="1"/>
  <c r="K205" i="16" s="1"/>
  <c r="J207" i="16"/>
  <c r="J206" i="16" s="1"/>
  <c r="J205" i="16" s="1"/>
  <c r="I207" i="16"/>
  <c r="I206" i="16" s="1"/>
  <c r="I205" i="16" s="1"/>
  <c r="L206" i="16"/>
  <c r="L205" i="16" s="1"/>
  <c r="L203" i="16"/>
  <c r="L202" i="16" s="1"/>
  <c r="K203" i="16"/>
  <c r="K202" i="16" s="1"/>
  <c r="J203" i="16"/>
  <c r="J202" i="16" s="1"/>
  <c r="I203" i="16"/>
  <c r="I202" i="16" s="1"/>
  <c r="L198" i="16"/>
  <c r="L197" i="16" s="1"/>
  <c r="K198" i="16"/>
  <c r="K197" i="16" s="1"/>
  <c r="J198" i="16"/>
  <c r="I198" i="16"/>
  <c r="I197" i="16" s="1"/>
  <c r="J197" i="16"/>
  <c r="L192" i="16"/>
  <c r="L191" i="16" s="1"/>
  <c r="K192" i="16"/>
  <c r="K191" i="16" s="1"/>
  <c r="J192" i="16"/>
  <c r="J191" i="16" s="1"/>
  <c r="I192" i="16"/>
  <c r="I191" i="16"/>
  <c r="L187" i="16"/>
  <c r="L186" i="16" s="1"/>
  <c r="K187" i="16"/>
  <c r="K186" i="16" s="1"/>
  <c r="J187" i="16"/>
  <c r="J186" i="16" s="1"/>
  <c r="I187" i="16"/>
  <c r="I186" i="16" s="1"/>
  <c r="L184" i="16"/>
  <c r="L183" i="16" s="1"/>
  <c r="K184" i="16"/>
  <c r="J184" i="16"/>
  <c r="J183" i="16" s="1"/>
  <c r="I184" i="16"/>
  <c r="I183" i="16" s="1"/>
  <c r="K183" i="16"/>
  <c r="L176" i="16"/>
  <c r="K176" i="16"/>
  <c r="K175" i="16" s="1"/>
  <c r="J176" i="16"/>
  <c r="J175" i="16" s="1"/>
  <c r="I176" i="16"/>
  <c r="I175" i="16" s="1"/>
  <c r="L175" i="16"/>
  <c r="L171" i="16"/>
  <c r="K171" i="16"/>
  <c r="K170" i="16" s="1"/>
  <c r="J171" i="16"/>
  <c r="J170" i="16" s="1"/>
  <c r="J169" i="16" s="1"/>
  <c r="I171" i="16"/>
  <c r="I170" i="16" s="1"/>
  <c r="L170" i="16"/>
  <c r="L167" i="16"/>
  <c r="L166" i="16" s="1"/>
  <c r="L165" i="16" s="1"/>
  <c r="K167" i="16"/>
  <c r="J167" i="16"/>
  <c r="J166" i="16" s="1"/>
  <c r="J165" i="16" s="1"/>
  <c r="J164" i="16" s="1"/>
  <c r="I167" i="16"/>
  <c r="I166" i="16" s="1"/>
  <c r="I165" i="16" s="1"/>
  <c r="K166" i="16"/>
  <c r="K165" i="16" s="1"/>
  <c r="L162" i="16"/>
  <c r="L161" i="16" s="1"/>
  <c r="K162" i="16"/>
  <c r="K161" i="16" s="1"/>
  <c r="J162" i="16"/>
  <c r="J161" i="16" s="1"/>
  <c r="I162" i="16"/>
  <c r="I161" i="16" s="1"/>
  <c r="L157" i="16"/>
  <c r="L156" i="16" s="1"/>
  <c r="K157" i="16"/>
  <c r="K156" i="16" s="1"/>
  <c r="J157" i="16"/>
  <c r="J156" i="16" s="1"/>
  <c r="I157" i="16"/>
  <c r="I156" i="16" s="1"/>
  <c r="L151" i="16"/>
  <c r="L150" i="16" s="1"/>
  <c r="L149" i="16" s="1"/>
  <c r="K151" i="16"/>
  <c r="J151" i="16"/>
  <c r="J150" i="16" s="1"/>
  <c r="J149" i="16" s="1"/>
  <c r="I151" i="16"/>
  <c r="I150" i="16" s="1"/>
  <c r="I149" i="16" s="1"/>
  <c r="K150" i="16"/>
  <c r="K149" i="16" s="1"/>
  <c r="L147" i="16"/>
  <c r="K147" i="16"/>
  <c r="K146" i="16" s="1"/>
  <c r="J147" i="16"/>
  <c r="J146" i="16" s="1"/>
  <c r="I147" i="16"/>
  <c r="I146" i="16" s="1"/>
  <c r="L146" i="16"/>
  <c r="L143" i="16"/>
  <c r="K143" i="16"/>
  <c r="K142" i="16" s="1"/>
  <c r="K141" i="16" s="1"/>
  <c r="J143" i="16"/>
  <c r="J142" i="16" s="1"/>
  <c r="J141" i="16" s="1"/>
  <c r="I143" i="16"/>
  <c r="I142" i="16" s="1"/>
  <c r="I141" i="16" s="1"/>
  <c r="L142" i="16"/>
  <c r="L141" i="16" s="1"/>
  <c r="L138" i="16"/>
  <c r="L137" i="16" s="1"/>
  <c r="L136" i="16" s="1"/>
  <c r="K138" i="16"/>
  <c r="K137" i="16" s="1"/>
  <c r="K136" i="16" s="1"/>
  <c r="J138" i="16"/>
  <c r="I138" i="16"/>
  <c r="I137" i="16" s="1"/>
  <c r="I136" i="16" s="1"/>
  <c r="J137" i="16"/>
  <c r="J136" i="16" s="1"/>
  <c r="L133" i="16"/>
  <c r="L132" i="16" s="1"/>
  <c r="L131" i="16" s="1"/>
  <c r="K133" i="16"/>
  <c r="K132" i="16" s="1"/>
  <c r="K131" i="16" s="1"/>
  <c r="J133" i="16"/>
  <c r="J132" i="16" s="1"/>
  <c r="J131" i="16" s="1"/>
  <c r="I133" i="16"/>
  <c r="I132" i="16" s="1"/>
  <c r="I131" i="16" s="1"/>
  <c r="L129" i="16"/>
  <c r="K129" i="16"/>
  <c r="K128" i="16" s="1"/>
  <c r="K127" i="16" s="1"/>
  <c r="J129" i="16"/>
  <c r="J128" i="16" s="1"/>
  <c r="J127" i="16" s="1"/>
  <c r="I129" i="16"/>
  <c r="I128" i="16" s="1"/>
  <c r="I127" i="16" s="1"/>
  <c r="L128" i="16"/>
  <c r="L127" i="16" s="1"/>
  <c r="L125" i="16"/>
  <c r="L124" i="16" s="1"/>
  <c r="L123" i="16" s="1"/>
  <c r="K125" i="16"/>
  <c r="K124" i="16" s="1"/>
  <c r="K123" i="16" s="1"/>
  <c r="J125" i="16"/>
  <c r="J124" i="16" s="1"/>
  <c r="J123" i="16" s="1"/>
  <c r="I125" i="16"/>
  <c r="I124" i="16" s="1"/>
  <c r="I123" i="16" s="1"/>
  <c r="L121" i="16"/>
  <c r="K121" i="16"/>
  <c r="K120" i="16" s="1"/>
  <c r="K119" i="16" s="1"/>
  <c r="J121" i="16"/>
  <c r="J120" i="16" s="1"/>
  <c r="J119" i="16" s="1"/>
  <c r="I121" i="16"/>
  <c r="I120" i="16" s="1"/>
  <c r="I119" i="16" s="1"/>
  <c r="L120" i="16"/>
  <c r="L119" i="16" s="1"/>
  <c r="L117" i="16"/>
  <c r="L116" i="16" s="1"/>
  <c r="L115" i="16" s="1"/>
  <c r="K117" i="16"/>
  <c r="K116" i="16" s="1"/>
  <c r="K115" i="16" s="1"/>
  <c r="J117" i="16"/>
  <c r="J116" i="16" s="1"/>
  <c r="J115" i="16" s="1"/>
  <c r="I117" i="16"/>
  <c r="I116" i="16" s="1"/>
  <c r="I115" i="16" s="1"/>
  <c r="L112" i="16"/>
  <c r="K112" i="16"/>
  <c r="K111" i="16" s="1"/>
  <c r="K110" i="16" s="1"/>
  <c r="J112" i="16"/>
  <c r="J111" i="16" s="1"/>
  <c r="J110" i="16" s="1"/>
  <c r="I112" i="16"/>
  <c r="I111" i="16" s="1"/>
  <c r="I110" i="16" s="1"/>
  <c r="L111" i="16"/>
  <c r="L110" i="16" s="1"/>
  <c r="L106" i="16"/>
  <c r="K106" i="16"/>
  <c r="K105" i="16" s="1"/>
  <c r="J106" i="16"/>
  <c r="J105" i="16" s="1"/>
  <c r="I106" i="16"/>
  <c r="I105" i="16" s="1"/>
  <c r="L105" i="16"/>
  <c r="L102" i="16"/>
  <c r="K102" i="16"/>
  <c r="K101" i="16" s="1"/>
  <c r="K100" i="16" s="1"/>
  <c r="J102" i="16"/>
  <c r="J101" i="16" s="1"/>
  <c r="I102" i="16"/>
  <c r="I101" i="16" s="1"/>
  <c r="L101" i="16"/>
  <c r="L97" i="16"/>
  <c r="L96" i="16" s="1"/>
  <c r="L95" i="16" s="1"/>
  <c r="K97" i="16"/>
  <c r="K96" i="16" s="1"/>
  <c r="K95" i="16" s="1"/>
  <c r="J97" i="16"/>
  <c r="J96" i="16" s="1"/>
  <c r="J95" i="16" s="1"/>
  <c r="I97" i="16"/>
  <c r="I96" i="16"/>
  <c r="I95" i="16" s="1"/>
  <c r="L92" i="16"/>
  <c r="K92" i="16"/>
  <c r="K91" i="16" s="1"/>
  <c r="K90" i="16" s="1"/>
  <c r="J92" i="16"/>
  <c r="J91" i="16" s="1"/>
  <c r="J90" i="16" s="1"/>
  <c r="I92" i="16"/>
  <c r="I91" i="16" s="1"/>
  <c r="I90" i="16" s="1"/>
  <c r="L91" i="16"/>
  <c r="L90" i="16" s="1"/>
  <c r="L85" i="16"/>
  <c r="K85" i="16"/>
  <c r="K84" i="16" s="1"/>
  <c r="K83" i="16" s="1"/>
  <c r="K82" i="16" s="1"/>
  <c r="J85" i="16"/>
  <c r="J84" i="16" s="1"/>
  <c r="J83" i="16" s="1"/>
  <c r="J82" i="16" s="1"/>
  <c r="I85" i="16"/>
  <c r="I84" i="16" s="1"/>
  <c r="I83" i="16" s="1"/>
  <c r="I82" i="16" s="1"/>
  <c r="L84" i="16"/>
  <c r="L83" i="16" s="1"/>
  <c r="L82" i="16" s="1"/>
  <c r="L80" i="16"/>
  <c r="K80" i="16"/>
  <c r="K79" i="16" s="1"/>
  <c r="K78" i="16" s="1"/>
  <c r="J80" i="16"/>
  <c r="J79" i="16" s="1"/>
  <c r="J78" i="16" s="1"/>
  <c r="I80" i="16"/>
  <c r="I79" i="16" s="1"/>
  <c r="I78" i="16" s="1"/>
  <c r="L79" i="16"/>
  <c r="L78" i="16" s="1"/>
  <c r="L74" i="16"/>
  <c r="L73" i="16" s="1"/>
  <c r="K74" i="16"/>
  <c r="J74" i="16"/>
  <c r="J73" i="16" s="1"/>
  <c r="I74" i="16"/>
  <c r="I73" i="16" s="1"/>
  <c r="K73" i="16"/>
  <c r="L69" i="16"/>
  <c r="L68" i="16" s="1"/>
  <c r="K69" i="16"/>
  <c r="K68" i="16" s="1"/>
  <c r="J69" i="16"/>
  <c r="J68" i="16" s="1"/>
  <c r="I69" i="16"/>
  <c r="I68" i="16" s="1"/>
  <c r="L64" i="16"/>
  <c r="L63" i="16" s="1"/>
  <c r="L62" i="16" s="1"/>
  <c r="L61" i="16" s="1"/>
  <c r="K64" i="16"/>
  <c r="J64" i="16"/>
  <c r="J63" i="16" s="1"/>
  <c r="I64" i="16"/>
  <c r="K63" i="16"/>
  <c r="I63" i="16"/>
  <c r="L45" i="16"/>
  <c r="L44" i="16" s="1"/>
  <c r="L43" i="16" s="1"/>
  <c r="L42" i="16" s="1"/>
  <c r="K45" i="16"/>
  <c r="K44" i="16" s="1"/>
  <c r="K43" i="16" s="1"/>
  <c r="K42" i="16" s="1"/>
  <c r="J45" i="16"/>
  <c r="J44" i="16" s="1"/>
  <c r="J43" i="16" s="1"/>
  <c r="J42" i="16" s="1"/>
  <c r="I45" i="16"/>
  <c r="I44" i="16" s="1"/>
  <c r="I43" i="16" s="1"/>
  <c r="I42" i="16" s="1"/>
  <c r="L40" i="16"/>
  <c r="L39" i="16" s="1"/>
  <c r="L38" i="16" s="1"/>
  <c r="K40" i="16"/>
  <c r="K39" i="16" s="1"/>
  <c r="K38" i="16" s="1"/>
  <c r="J40" i="16"/>
  <c r="J39" i="16" s="1"/>
  <c r="J38" i="16" s="1"/>
  <c r="I40" i="16"/>
  <c r="I39" i="16" s="1"/>
  <c r="I38" i="16" s="1"/>
  <c r="L36" i="16"/>
  <c r="K36" i="16"/>
  <c r="J36" i="16"/>
  <c r="I36" i="16"/>
  <c r="L34" i="16"/>
  <c r="L33" i="16" s="1"/>
  <c r="L32" i="16" s="1"/>
  <c r="K34" i="16"/>
  <c r="J34" i="16"/>
  <c r="J33" i="16" s="1"/>
  <c r="J32" i="16" s="1"/>
  <c r="I34" i="16"/>
  <c r="I33" i="16" s="1"/>
  <c r="I32" i="16" s="1"/>
  <c r="K33" i="16"/>
  <c r="K32" i="16" s="1"/>
  <c r="L361" i="17"/>
  <c r="L360" i="17" s="1"/>
  <c r="K361" i="17"/>
  <c r="K360" i="17" s="1"/>
  <c r="J361" i="17"/>
  <c r="I361" i="17"/>
  <c r="I360" i="17" s="1"/>
  <c r="J360" i="17"/>
  <c r="L358" i="17"/>
  <c r="L357" i="17" s="1"/>
  <c r="K358" i="17"/>
  <c r="K357" i="17" s="1"/>
  <c r="J358" i="17"/>
  <c r="J357" i="17" s="1"/>
  <c r="I358" i="17"/>
  <c r="I357" i="17" s="1"/>
  <c r="L355" i="17"/>
  <c r="L354" i="17" s="1"/>
  <c r="K355" i="17"/>
  <c r="K354" i="17" s="1"/>
  <c r="J355" i="17"/>
  <c r="J354" i="17" s="1"/>
  <c r="I355" i="17"/>
  <c r="I354" i="17" s="1"/>
  <c r="L351" i="17"/>
  <c r="L350" i="17" s="1"/>
  <c r="K351" i="17"/>
  <c r="K350" i="17" s="1"/>
  <c r="J351" i="17"/>
  <c r="J350" i="17" s="1"/>
  <c r="I351" i="17"/>
  <c r="I350" i="17" s="1"/>
  <c r="L347" i="17"/>
  <c r="L346" i="17" s="1"/>
  <c r="K347" i="17"/>
  <c r="K346" i="17" s="1"/>
  <c r="J347" i="17"/>
  <c r="I347" i="17"/>
  <c r="I346" i="17" s="1"/>
  <c r="J346" i="17"/>
  <c r="L343" i="17"/>
  <c r="L342" i="17" s="1"/>
  <c r="K343" i="17"/>
  <c r="K342" i="17" s="1"/>
  <c r="J343" i="17"/>
  <c r="J342" i="17" s="1"/>
  <c r="I343" i="17"/>
  <c r="I342" i="17" s="1"/>
  <c r="L339" i="17"/>
  <c r="K339" i="17"/>
  <c r="J339" i="17"/>
  <c r="I339" i="17"/>
  <c r="L336" i="17"/>
  <c r="K336" i="17"/>
  <c r="J336" i="17"/>
  <c r="I336" i="17"/>
  <c r="P334" i="17"/>
  <c r="O334" i="17"/>
  <c r="N334" i="17"/>
  <c r="M334" i="17"/>
  <c r="L334" i="17"/>
  <c r="K334" i="17"/>
  <c r="J334" i="17"/>
  <c r="J333" i="17" s="1"/>
  <c r="I334" i="17"/>
  <c r="L333" i="17"/>
  <c r="K333" i="17"/>
  <c r="I333" i="17"/>
  <c r="L329" i="17"/>
  <c r="L328" i="17" s="1"/>
  <c r="K329" i="17"/>
  <c r="K328" i="17" s="1"/>
  <c r="J329" i="17"/>
  <c r="J328" i="17" s="1"/>
  <c r="I329" i="17"/>
  <c r="I328" i="17" s="1"/>
  <c r="L326" i="17"/>
  <c r="L325" i="17" s="1"/>
  <c r="K326" i="17"/>
  <c r="K325" i="17" s="1"/>
  <c r="J326" i="17"/>
  <c r="J325" i="17" s="1"/>
  <c r="I326" i="17"/>
  <c r="I325" i="17" s="1"/>
  <c r="L323" i="17"/>
  <c r="L322" i="17" s="1"/>
  <c r="K323" i="17"/>
  <c r="K322" i="17" s="1"/>
  <c r="J323" i="17"/>
  <c r="I323" i="17"/>
  <c r="I322" i="17" s="1"/>
  <c r="J322" i="17"/>
  <c r="L319" i="17"/>
  <c r="L318" i="17" s="1"/>
  <c r="K319" i="17"/>
  <c r="K318" i="17" s="1"/>
  <c r="J319" i="17"/>
  <c r="I319" i="17"/>
  <c r="I318" i="17" s="1"/>
  <c r="J318" i="17"/>
  <c r="L315" i="17"/>
  <c r="L314" i="17" s="1"/>
  <c r="K315" i="17"/>
  <c r="K314" i="17" s="1"/>
  <c r="J315" i="17"/>
  <c r="J314" i="17" s="1"/>
  <c r="I315" i="17"/>
  <c r="I314" i="17" s="1"/>
  <c r="L311" i="17"/>
  <c r="L310" i="17" s="1"/>
  <c r="K311" i="17"/>
  <c r="K310" i="17" s="1"/>
  <c r="J311" i="17"/>
  <c r="J310" i="17" s="1"/>
  <c r="I311" i="17"/>
  <c r="I310" i="17" s="1"/>
  <c r="L307" i="17"/>
  <c r="K307" i="17"/>
  <c r="J307" i="17"/>
  <c r="I307" i="17"/>
  <c r="L304" i="17"/>
  <c r="K304" i="17"/>
  <c r="J304" i="17"/>
  <c r="I304" i="17"/>
  <c r="L302" i="17"/>
  <c r="L301" i="17" s="1"/>
  <c r="K302" i="17"/>
  <c r="K301" i="17" s="1"/>
  <c r="J302" i="17"/>
  <c r="J301" i="17" s="1"/>
  <c r="I302" i="17"/>
  <c r="I301" i="17" s="1"/>
  <c r="L296" i="17"/>
  <c r="L295" i="17" s="1"/>
  <c r="K296" i="17"/>
  <c r="K295" i="17" s="1"/>
  <c r="J296" i="17"/>
  <c r="J295" i="17" s="1"/>
  <c r="I296" i="17"/>
  <c r="I295" i="17" s="1"/>
  <c r="L293" i="17"/>
  <c r="L292" i="17" s="1"/>
  <c r="K293" i="17"/>
  <c r="K292" i="17" s="1"/>
  <c r="J293" i="17"/>
  <c r="J292" i="17" s="1"/>
  <c r="I293" i="17"/>
  <c r="I292" i="17" s="1"/>
  <c r="L290" i="17"/>
  <c r="L289" i="17" s="1"/>
  <c r="K290" i="17"/>
  <c r="K289" i="17" s="1"/>
  <c r="J290" i="17"/>
  <c r="I290" i="17"/>
  <c r="I289" i="17" s="1"/>
  <c r="J289" i="17"/>
  <c r="L286" i="17"/>
  <c r="L285" i="17" s="1"/>
  <c r="K286" i="17"/>
  <c r="K285" i="17" s="1"/>
  <c r="J286" i="17"/>
  <c r="I286" i="17"/>
  <c r="I285" i="17" s="1"/>
  <c r="J285" i="17"/>
  <c r="L282" i="17"/>
  <c r="L281" i="17" s="1"/>
  <c r="K282" i="17"/>
  <c r="K281" i="17" s="1"/>
  <c r="J282" i="17"/>
  <c r="J281" i="17" s="1"/>
  <c r="I282" i="17"/>
  <c r="I281" i="17" s="1"/>
  <c r="L278" i="17"/>
  <c r="L277" i="17" s="1"/>
  <c r="K278" i="17"/>
  <c r="K277" i="17" s="1"/>
  <c r="J278" i="17"/>
  <c r="J277" i="17" s="1"/>
  <c r="I278" i="17"/>
  <c r="I277" i="17" s="1"/>
  <c r="L274" i="17"/>
  <c r="K274" i="17"/>
  <c r="J274" i="17"/>
  <c r="I274" i="17"/>
  <c r="L271" i="17"/>
  <c r="K271" i="17"/>
  <c r="J271" i="17"/>
  <c r="I271" i="17"/>
  <c r="L269" i="17"/>
  <c r="L268" i="17" s="1"/>
  <c r="K269" i="17"/>
  <c r="K268" i="17" s="1"/>
  <c r="J269" i="17"/>
  <c r="J268" i="17" s="1"/>
  <c r="I269" i="17"/>
  <c r="I268" i="17" s="1"/>
  <c r="L264" i="17"/>
  <c r="K264" i="17"/>
  <c r="J264" i="17"/>
  <c r="J263" i="17" s="1"/>
  <c r="I264" i="17"/>
  <c r="L263" i="17"/>
  <c r="K263" i="17"/>
  <c r="I263" i="17"/>
  <c r="L261" i="17"/>
  <c r="K261" i="17"/>
  <c r="J261" i="17"/>
  <c r="J260" i="17" s="1"/>
  <c r="I261" i="17"/>
  <c r="I260" i="17" s="1"/>
  <c r="L260" i="17"/>
  <c r="K260" i="17"/>
  <c r="L258" i="17"/>
  <c r="K258" i="17"/>
  <c r="J258" i="17"/>
  <c r="J257" i="17" s="1"/>
  <c r="I258" i="17"/>
  <c r="I257" i="17" s="1"/>
  <c r="L257" i="17"/>
  <c r="K257" i="17"/>
  <c r="L254" i="17"/>
  <c r="K254" i="17"/>
  <c r="J254" i="17"/>
  <c r="J253" i="17" s="1"/>
  <c r="I254" i="17"/>
  <c r="I253" i="17" s="1"/>
  <c r="L253" i="17"/>
  <c r="K253" i="17"/>
  <c r="L250" i="17"/>
  <c r="K250" i="17"/>
  <c r="J250" i="17"/>
  <c r="J249" i="17" s="1"/>
  <c r="I250" i="17"/>
  <c r="I249" i="17" s="1"/>
  <c r="L249" i="17"/>
  <c r="K249" i="17"/>
  <c r="L246" i="17"/>
  <c r="K246" i="17"/>
  <c r="J246" i="17"/>
  <c r="J245" i="17" s="1"/>
  <c r="I246" i="17"/>
  <c r="L245" i="17"/>
  <c r="K245" i="17"/>
  <c r="I245" i="17"/>
  <c r="L242" i="17"/>
  <c r="K242" i="17"/>
  <c r="J242" i="17"/>
  <c r="I242" i="17"/>
  <c r="L239" i="17"/>
  <c r="K239" i="17"/>
  <c r="J239" i="17"/>
  <c r="I239" i="17"/>
  <c r="L237" i="17"/>
  <c r="K237" i="17"/>
  <c r="J237" i="17"/>
  <c r="J236" i="17" s="1"/>
  <c r="I237" i="17"/>
  <c r="I236" i="17" s="1"/>
  <c r="L236" i="17"/>
  <c r="K236" i="17"/>
  <c r="L230" i="17"/>
  <c r="K230" i="17"/>
  <c r="J230" i="17"/>
  <c r="J229" i="17" s="1"/>
  <c r="J228" i="17" s="1"/>
  <c r="I230" i="17"/>
  <c r="L229" i="17"/>
  <c r="L228" i="17" s="1"/>
  <c r="K229" i="17"/>
  <c r="K228" i="17" s="1"/>
  <c r="I229" i="17"/>
  <c r="I228" i="17" s="1"/>
  <c r="L226" i="17"/>
  <c r="L225" i="17" s="1"/>
  <c r="L224" i="17" s="1"/>
  <c r="K226" i="17"/>
  <c r="K225" i="17" s="1"/>
  <c r="K224" i="17" s="1"/>
  <c r="J226" i="17"/>
  <c r="J225" i="17" s="1"/>
  <c r="J224" i="17" s="1"/>
  <c r="I226" i="17"/>
  <c r="I225" i="17" s="1"/>
  <c r="I224" i="17" s="1"/>
  <c r="P217" i="17"/>
  <c r="O217" i="17"/>
  <c r="N217" i="17"/>
  <c r="M217" i="17"/>
  <c r="L217" i="17"/>
  <c r="L216" i="17" s="1"/>
  <c r="K217" i="17"/>
  <c r="K216" i="17" s="1"/>
  <c r="J217" i="17"/>
  <c r="I217" i="17"/>
  <c r="I216" i="17" s="1"/>
  <c r="J216" i="17"/>
  <c r="L214" i="17"/>
  <c r="L213" i="17" s="1"/>
  <c r="K214" i="17"/>
  <c r="K213" i="17" s="1"/>
  <c r="J214" i="17"/>
  <c r="I214" i="17"/>
  <c r="I213" i="17" s="1"/>
  <c r="I212" i="17" s="1"/>
  <c r="J213" i="17"/>
  <c r="J212" i="17" s="1"/>
  <c r="L207" i="17"/>
  <c r="K207" i="17"/>
  <c r="J207" i="17"/>
  <c r="J206" i="17" s="1"/>
  <c r="J205" i="17" s="1"/>
  <c r="I207" i="17"/>
  <c r="I206" i="17" s="1"/>
  <c r="I205" i="17" s="1"/>
  <c r="L206" i="17"/>
  <c r="L205" i="17" s="1"/>
  <c r="K206" i="17"/>
  <c r="K205" i="17" s="1"/>
  <c r="L203" i="17"/>
  <c r="L202" i="17" s="1"/>
  <c r="K203" i="17"/>
  <c r="K202" i="17" s="1"/>
  <c r="J203" i="17"/>
  <c r="I203" i="17"/>
  <c r="I202" i="17" s="1"/>
  <c r="J202" i="17"/>
  <c r="L198" i="17"/>
  <c r="L197" i="17" s="1"/>
  <c r="K198" i="17"/>
  <c r="K197" i="17" s="1"/>
  <c r="J198" i="17"/>
  <c r="J197" i="17" s="1"/>
  <c r="I198" i="17"/>
  <c r="I197" i="17" s="1"/>
  <c r="L192" i="17"/>
  <c r="L191" i="17" s="1"/>
  <c r="K192" i="17"/>
  <c r="K191" i="17" s="1"/>
  <c r="J192" i="17"/>
  <c r="J191" i="17" s="1"/>
  <c r="I192" i="17"/>
  <c r="I191" i="17" s="1"/>
  <c r="L187" i="17"/>
  <c r="L186" i="17" s="1"/>
  <c r="K187" i="17"/>
  <c r="K186" i="17" s="1"/>
  <c r="J187" i="17"/>
  <c r="I187" i="17"/>
  <c r="I186" i="17" s="1"/>
  <c r="J186" i="17"/>
  <c r="L184" i="17"/>
  <c r="L183" i="17" s="1"/>
  <c r="K184" i="17"/>
  <c r="K183" i="17" s="1"/>
  <c r="J184" i="17"/>
  <c r="J183" i="17" s="1"/>
  <c r="I184" i="17"/>
  <c r="I183" i="17" s="1"/>
  <c r="L176" i="17"/>
  <c r="K176" i="17"/>
  <c r="J176" i="17"/>
  <c r="J175" i="17" s="1"/>
  <c r="I176" i="17"/>
  <c r="I175" i="17" s="1"/>
  <c r="L175" i="17"/>
  <c r="K175" i="17"/>
  <c r="L171" i="17"/>
  <c r="K171" i="17"/>
  <c r="J171" i="17"/>
  <c r="J170" i="17" s="1"/>
  <c r="I171" i="17"/>
  <c r="I170" i="17" s="1"/>
  <c r="L170" i="17"/>
  <c r="L169" i="17" s="1"/>
  <c r="K170" i="17"/>
  <c r="K169" i="17" s="1"/>
  <c r="L167" i="17"/>
  <c r="L166" i="17" s="1"/>
  <c r="L165" i="17" s="1"/>
  <c r="K167" i="17"/>
  <c r="K166" i="17" s="1"/>
  <c r="K165" i="17" s="1"/>
  <c r="J167" i="17"/>
  <c r="J166" i="17" s="1"/>
  <c r="J165" i="17" s="1"/>
  <c r="I167" i="17"/>
  <c r="I166" i="17" s="1"/>
  <c r="I165" i="17" s="1"/>
  <c r="L162" i="17"/>
  <c r="L161" i="17" s="1"/>
  <c r="K162" i="17"/>
  <c r="K161" i="17" s="1"/>
  <c r="J162" i="17"/>
  <c r="J161" i="17" s="1"/>
  <c r="I162" i="17"/>
  <c r="I161" i="17" s="1"/>
  <c r="L157" i="17"/>
  <c r="L156" i="17" s="1"/>
  <c r="L155" i="17" s="1"/>
  <c r="L154" i="17" s="1"/>
  <c r="K157" i="17"/>
  <c r="K156" i="17" s="1"/>
  <c r="J157" i="17"/>
  <c r="J156" i="17" s="1"/>
  <c r="J155" i="17" s="1"/>
  <c r="J154" i="17" s="1"/>
  <c r="I157" i="17"/>
  <c r="I156" i="17" s="1"/>
  <c r="L151" i="17"/>
  <c r="L150" i="17" s="1"/>
  <c r="L149" i="17" s="1"/>
  <c r="K151" i="17"/>
  <c r="K150" i="17" s="1"/>
  <c r="K149" i="17" s="1"/>
  <c r="J151" i="17"/>
  <c r="I151" i="17"/>
  <c r="I150" i="17" s="1"/>
  <c r="I149" i="17" s="1"/>
  <c r="J150" i="17"/>
  <c r="J149" i="17" s="1"/>
  <c r="L147" i="17"/>
  <c r="K147" i="17"/>
  <c r="J147" i="17"/>
  <c r="J146" i="17" s="1"/>
  <c r="I147" i="17"/>
  <c r="I146" i="17" s="1"/>
  <c r="L146" i="17"/>
  <c r="K146" i="17"/>
  <c r="L143" i="17"/>
  <c r="K143" i="17"/>
  <c r="J143" i="17"/>
  <c r="J142" i="17" s="1"/>
  <c r="J141" i="17" s="1"/>
  <c r="I143" i="17"/>
  <c r="I142" i="17" s="1"/>
  <c r="I141" i="17" s="1"/>
  <c r="L142" i="17"/>
  <c r="L141" i="17" s="1"/>
  <c r="K142" i="17"/>
  <c r="K141" i="17" s="1"/>
  <c r="L138" i="17"/>
  <c r="L137" i="17" s="1"/>
  <c r="L136" i="17" s="1"/>
  <c r="K138" i="17"/>
  <c r="K137" i="17" s="1"/>
  <c r="K136" i="17" s="1"/>
  <c r="J138" i="17"/>
  <c r="J137" i="17" s="1"/>
  <c r="J136" i="17" s="1"/>
  <c r="I138" i="17"/>
  <c r="I137" i="17" s="1"/>
  <c r="I136" i="17" s="1"/>
  <c r="L133" i="17"/>
  <c r="L132" i="17" s="1"/>
  <c r="L131" i="17" s="1"/>
  <c r="K133" i="17"/>
  <c r="K132" i="17" s="1"/>
  <c r="K131" i="17" s="1"/>
  <c r="J133" i="17"/>
  <c r="I133" i="17"/>
  <c r="I132" i="17" s="1"/>
  <c r="I131" i="17" s="1"/>
  <c r="J132" i="17"/>
  <c r="J131" i="17" s="1"/>
  <c r="L129" i="17"/>
  <c r="K129" i="17"/>
  <c r="J129" i="17"/>
  <c r="J128" i="17" s="1"/>
  <c r="J127" i="17" s="1"/>
  <c r="I129" i="17"/>
  <c r="I128" i="17" s="1"/>
  <c r="I127" i="17" s="1"/>
  <c r="L128" i="17"/>
  <c r="L127" i="17" s="1"/>
  <c r="K128" i="17"/>
  <c r="K127" i="17" s="1"/>
  <c r="L125" i="17"/>
  <c r="L124" i="17" s="1"/>
  <c r="L123" i="17" s="1"/>
  <c r="K125" i="17"/>
  <c r="K124" i="17" s="1"/>
  <c r="K123" i="17" s="1"/>
  <c r="J125" i="17"/>
  <c r="I125" i="17"/>
  <c r="I124" i="17" s="1"/>
  <c r="I123" i="17" s="1"/>
  <c r="J124" i="17"/>
  <c r="J123" i="17" s="1"/>
  <c r="L121" i="17"/>
  <c r="K121" i="17"/>
  <c r="J121" i="17"/>
  <c r="J120" i="17" s="1"/>
  <c r="J119" i="17" s="1"/>
  <c r="I121" i="17"/>
  <c r="I120" i="17" s="1"/>
  <c r="I119" i="17" s="1"/>
  <c r="L120" i="17"/>
  <c r="L119" i="17" s="1"/>
  <c r="K120" i="17"/>
  <c r="K119" i="17" s="1"/>
  <c r="L117" i="17"/>
  <c r="L116" i="17" s="1"/>
  <c r="L115" i="17" s="1"/>
  <c r="K117" i="17"/>
  <c r="K116" i="17" s="1"/>
  <c r="K115" i="17" s="1"/>
  <c r="J117" i="17"/>
  <c r="I117" i="17"/>
  <c r="I116" i="17" s="1"/>
  <c r="I115" i="17" s="1"/>
  <c r="J116" i="17"/>
  <c r="J115" i="17" s="1"/>
  <c r="L112" i="17"/>
  <c r="K112" i="17"/>
  <c r="J112" i="17"/>
  <c r="J111" i="17" s="1"/>
  <c r="J110" i="17" s="1"/>
  <c r="I112" i="17"/>
  <c r="I111" i="17" s="1"/>
  <c r="I110" i="17" s="1"/>
  <c r="L111" i="17"/>
  <c r="L110" i="17" s="1"/>
  <c r="K111" i="17"/>
  <c r="K110" i="17" s="1"/>
  <c r="L106" i="17"/>
  <c r="K106" i="17"/>
  <c r="J106" i="17"/>
  <c r="J105" i="17" s="1"/>
  <c r="I106" i="17"/>
  <c r="I105" i="17" s="1"/>
  <c r="L105" i="17"/>
  <c r="K105" i="17"/>
  <c r="L102" i="17"/>
  <c r="K102" i="17"/>
  <c r="J102" i="17"/>
  <c r="J101" i="17" s="1"/>
  <c r="J100" i="17" s="1"/>
  <c r="I102" i="17"/>
  <c r="I101" i="17" s="1"/>
  <c r="L101" i="17"/>
  <c r="K101" i="17"/>
  <c r="L97" i="17"/>
  <c r="L96" i="17" s="1"/>
  <c r="L95" i="17" s="1"/>
  <c r="K97" i="17"/>
  <c r="K96" i="17" s="1"/>
  <c r="K95" i="17" s="1"/>
  <c r="J97" i="17"/>
  <c r="J96" i="17" s="1"/>
  <c r="J95" i="17" s="1"/>
  <c r="I97" i="17"/>
  <c r="I96" i="17" s="1"/>
  <c r="I95" i="17" s="1"/>
  <c r="L92" i="17"/>
  <c r="K92" i="17"/>
  <c r="J92" i="17"/>
  <c r="J91" i="17" s="1"/>
  <c r="J90" i="17" s="1"/>
  <c r="I92" i="17"/>
  <c r="I91" i="17" s="1"/>
  <c r="I90" i="17" s="1"/>
  <c r="L91" i="17"/>
  <c r="L90" i="17" s="1"/>
  <c r="K91" i="17"/>
  <c r="K90" i="17" s="1"/>
  <c r="L85" i="17"/>
  <c r="K85" i="17"/>
  <c r="J85" i="17"/>
  <c r="J84" i="17" s="1"/>
  <c r="J83" i="17" s="1"/>
  <c r="J82" i="17" s="1"/>
  <c r="I85" i="17"/>
  <c r="I84" i="17" s="1"/>
  <c r="I83" i="17" s="1"/>
  <c r="I82" i="17" s="1"/>
  <c r="L84" i="17"/>
  <c r="L83" i="17" s="1"/>
  <c r="L82" i="17" s="1"/>
  <c r="K84" i="17"/>
  <c r="K83" i="17" s="1"/>
  <c r="K82" i="17" s="1"/>
  <c r="L80" i="17"/>
  <c r="K80" i="17"/>
  <c r="J80" i="17"/>
  <c r="J79" i="17" s="1"/>
  <c r="J78" i="17" s="1"/>
  <c r="I80" i="17"/>
  <c r="I79" i="17" s="1"/>
  <c r="I78" i="17" s="1"/>
  <c r="L79" i="17"/>
  <c r="L78" i="17" s="1"/>
  <c r="K79" i="17"/>
  <c r="K78" i="17" s="1"/>
  <c r="L74" i="17"/>
  <c r="L73" i="17" s="1"/>
  <c r="K74" i="17"/>
  <c r="K73" i="17" s="1"/>
  <c r="J74" i="17"/>
  <c r="J73" i="17" s="1"/>
  <c r="I74" i="17"/>
  <c r="I73" i="17" s="1"/>
  <c r="L69" i="17"/>
  <c r="L68" i="17" s="1"/>
  <c r="K69" i="17"/>
  <c r="K68" i="17" s="1"/>
  <c r="J69" i="17"/>
  <c r="I69" i="17"/>
  <c r="I68" i="17" s="1"/>
  <c r="J68" i="17"/>
  <c r="L64" i="17"/>
  <c r="L63" i="17" s="1"/>
  <c r="K64" i="17"/>
  <c r="K63" i="17" s="1"/>
  <c r="J64" i="17"/>
  <c r="J63" i="17" s="1"/>
  <c r="I64" i="17"/>
  <c r="I63" i="17" s="1"/>
  <c r="L45" i="17"/>
  <c r="L44" i="17" s="1"/>
  <c r="L43" i="17" s="1"/>
  <c r="L42" i="17" s="1"/>
  <c r="K45" i="17"/>
  <c r="K44" i="17" s="1"/>
  <c r="K43" i="17" s="1"/>
  <c r="K42" i="17" s="1"/>
  <c r="J45" i="17"/>
  <c r="I45" i="17"/>
  <c r="I44" i="17" s="1"/>
  <c r="I43" i="17" s="1"/>
  <c r="I42" i="17" s="1"/>
  <c r="J44" i="17"/>
  <c r="J43" i="17" s="1"/>
  <c r="J42" i="17" s="1"/>
  <c r="L40" i="17"/>
  <c r="L39" i="17" s="1"/>
  <c r="L38" i="17" s="1"/>
  <c r="K40" i="17"/>
  <c r="K39" i="17" s="1"/>
  <c r="K38" i="17" s="1"/>
  <c r="J40" i="17"/>
  <c r="J39" i="17" s="1"/>
  <c r="J38" i="17" s="1"/>
  <c r="I40" i="17"/>
  <c r="I39" i="17" s="1"/>
  <c r="I38" i="17" s="1"/>
  <c r="L36" i="17"/>
  <c r="K36" i="17"/>
  <c r="J36" i="17"/>
  <c r="I36" i="17"/>
  <c r="L34" i="17"/>
  <c r="L33" i="17" s="1"/>
  <c r="L32" i="17" s="1"/>
  <c r="K34" i="17"/>
  <c r="K33" i="17" s="1"/>
  <c r="K32" i="17" s="1"/>
  <c r="K31" i="17" s="1"/>
  <c r="J34" i="17"/>
  <c r="J33" i="17" s="1"/>
  <c r="J32" i="17" s="1"/>
  <c r="I34" i="17"/>
  <c r="I33" i="17" s="1"/>
  <c r="I32" i="17" s="1"/>
  <c r="L361" i="18"/>
  <c r="L360" i="18" s="1"/>
  <c r="K361" i="18"/>
  <c r="K360" i="18" s="1"/>
  <c r="J361" i="18"/>
  <c r="J360" i="18" s="1"/>
  <c r="I361" i="18"/>
  <c r="I360" i="18" s="1"/>
  <c r="L358" i="18"/>
  <c r="L357" i="18" s="1"/>
  <c r="K358" i="18"/>
  <c r="K357" i="18" s="1"/>
  <c r="J358" i="18"/>
  <c r="J357" i="18" s="1"/>
  <c r="I358" i="18"/>
  <c r="I357" i="18" s="1"/>
  <c r="L355" i="18"/>
  <c r="L354" i="18" s="1"/>
  <c r="K355" i="18"/>
  <c r="K354" i="18" s="1"/>
  <c r="J355" i="18"/>
  <c r="J354" i="18" s="1"/>
  <c r="I355" i="18"/>
  <c r="I354" i="18"/>
  <c r="L351" i="18"/>
  <c r="L350" i="18" s="1"/>
  <c r="K351" i="18"/>
  <c r="K350" i="18" s="1"/>
  <c r="J351" i="18"/>
  <c r="J350" i="18" s="1"/>
  <c r="I351" i="18"/>
  <c r="I350" i="18"/>
  <c r="L347" i="18"/>
  <c r="L346" i="18" s="1"/>
  <c r="K347" i="18"/>
  <c r="K346" i="18" s="1"/>
  <c r="J347" i="18"/>
  <c r="J346" i="18" s="1"/>
  <c r="I347" i="18"/>
  <c r="I346" i="18" s="1"/>
  <c r="L343" i="18"/>
  <c r="L342" i="18" s="1"/>
  <c r="K343" i="18"/>
  <c r="K342" i="18" s="1"/>
  <c r="J343" i="18"/>
  <c r="J342" i="18" s="1"/>
  <c r="I343" i="18"/>
  <c r="I342" i="18" s="1"/>
  <c r="L339" i="18"/>
  <c r="K339" i="18"/>
  <c r="J339" i="18"/>
  <c r="I339" i="18"/>
  <c r="L336" i="18"/>
  <c r="K336" i="18"/>
  <c r="J336" i="18"/>
  <c r="I336" i="18"/>
  <c r="P334" i="18"/>
  <c r="O334" i="18"/>
  <c r="N334" i="18"/>
  <c r="M334" i="18"/>
  <c r="L334" i="18"/>
  <c r="K334" i="18"/>
  <c r="K333" i="18" s="1"/>
  <c r="J334" i="18"/>
  <c r="J333" i="18" s="1"/>
  <c r="I334" i="18"/>
  <c r="I333" i="18" s="1"/>
  <c r="L333" i="18"/>
  <c r="L329" i="18"/>
  <c r="L328" i="18" s="1"/>
  <c r="K329" i="18"/>
  <c r="K328" i="18" s="1"/>
  <c r="J329" i="18"/>
  <c r="J328" i="18" s="1"/>
  <c r="I329" i="18"/>
  <c r="I328" i="18" s="1"/>
  <c r="L326" i="18"/>
  <c r="L325" i="18" s="1"/>
  <c r="K326" i="18"/>
  <c r="K325" i="18" s="1"/>
  <c r="J326" i="18"/>
  <c r="J325" i="18" s="1"/>
  <c r="I326" i="18"/>
  <c r="I325" i="18" s="1"/>
  <c r="L323" i="18"/>
  <c r="L322" i="18" s="1"/>
  <c r="K323" i="18"/>
  <c r="J323" i="18"/>
  <c r="J322" i="18" s="1"/>
  <c r="I323" i="18"/>
  <c r="I322" i="18" s="1"/>
  <c r="K322" i="18"/>
  <c r="L319" i="18"/>
  <c r="L318" i="18" s="1"/>
  <c r="K319" i="18"/>
  <c r="J319" i="18"/>
  <c r="J318" i="18" s="1"/>
  <c r="I319" i="18"/>
  <c r="I318" i="18" s="1"/>
  <c r="K318" i="18"/>
  <c r="L315" i="18"/>
  <c r="L314" i="18" s="1"/>
  <c r="K315" i="18"/>
  <c r="K314" i="18" s="1"/>
  <c r="J315" i="18"/>
  <c r="J314" i="18" s="1"/>
  <c r="I315" i="18"/>
  <c r="I314" i="18" s="1"/>
  <c r="L311" i="18"/>
  <c r="L310" i="18" s="1"/>
  <c r="K311" i="18"/>
  <c r="K310" i="18" s="1"/>
  <c r="J311" i="18"/>
  <c r="J310" i="18" s="1"/>
  <c r="I311" i="18"/>
  <c r="I310" i="18"/>
  <c r="L307" i="18"/>
  <c r="K307" i="18"/>
  <c r="J307" i="18"/>
  <c r="I307" i="18"/>
  <c r="L304" i="18"/>
  <c r="K304" i="18"/>
  <c r="J304" i="18"/>
  <c r="I304" i="18"/>
  <c r="L302" i="18"/>
  <c r="L301" i="18" s="1"/>
  <c r="K302" i="18"/>
  <c r="J302" i="18"/>
  <c r="J301" i="18" s="1"/>
  <c r="I302" i="18"/>
  <c r="I301" i="18" s="1"/>
  <c r="K301" i="18"/>
  <c r="L296" i="18"/>
  <c r="L295" i="18" s="1"/>
  <c r="K296" i="18"/>
  <c r="K295" i="18" s="1"/>
  <c r="J296" i="18"/>
  <c r="J295" i="18" s="1"/>
  <c r="I296" i="18"/>
  <c r="I295" i="18" s="1"/>
  <c r="L293" i="18"/>
  <c r="L292" i="18" s="1"/>
  <c r="K293" i="18"/>
  <c r="K292" i="18" s="1"/>
  <c r="J293" i="18"/>
  <c r="J292" i="18" s="1"/>
  <c r="I293" i="18"/>
  <c r="I292" i="18" s="1"/>
  <c r="L290" i="18"/>
  <c r="L289" i="18" s="1"/>
  <c r="K290" i="18"/>
  <c r="K289" i="18" s="1"/>
  <c r="J290" i="18"/>
  <c r="J289" i="18" s="1"/>
  <c r="I290" i="18"/>
  <c r="I289" i="18" s="1"/>
  <c r="L286" i="18"/>
  <c r="L285" i="18" s="1"/>
  <c r="K286" i="18"/>
  <c r="K285" i="18" s="1"/>
  <c r="J286" i="18"/>
  <c r="J285" i="18" s="1"/>
  <c r="I286" i="18"/>
  <c r="I285" i="18"/>
  <c r="L282" i="18"/>
  <c r="L281" i="18" s="1"/>
  <c r="K282" i="18"/>
  <c r="J282" i="18"/>
  <c r="J281" i="18" s="1"/>
  <c r="I282" i="18"/>
  <c r="I281" i="18" s="1"/>
  <c r="K281" i="18"/>
  <c r="L278" i="18"/>
  <c r="L277" i="18" s="1"/>
  <c r="K278" i="18"/>
  <c r="K277" i="18" s="1"/>
  <c r="J278" i="18"/>
  <c r="J277" i="18" s="1"/>
  <c r="I278" i="18"/>
  <c r="I277" i="18" s="1"/>
  <c r="L274" i="18"/>
  <c r="K274" i="18"/>
  <c r="J274" i="18"/>
  <c r="I274" i="18"/>
  <c r="L271" i="18"/>
  <c r="K271" i="18"/>
  <c r="J271" i="18"/>
  <c r="I271" i="18"/>
  <c r="L269" i="18"/>
  <c r="L268" i="18" s="1"/>
  <c r="K269" i="18"/>
  <c r="K268" i="18" s="1"/>
  <c r="J269" i="18"/>
  <c r="J268" i="18" s="1"/>
  <c r="I269" i="18"/>
  <c r="I268" i="18" s="1"/>
  <c r="L264" i="18"/>
  <c r="K264" i="18"/>
  <c r="K263" i="18" s="1"/>
  <c r="J264" i="18"/>
  <c r="J263" i="18" s="1"/>
  <c r="I264" i="18"/>
  <c r="I263" i="18" s="1"/>
  <c r="L263" i="18"/>
  <c r="L261" i="18"/>
  <c r="K261" i="18"/>
  <c r="K260" i="18" s="1"/>
  <c r="J261" i="18"/>
  <c r="J260" i="18" s="1"/>
  <c r="I261" i="18"/>
  <c r="I260" i="18" s="1"/>
  <c r="L260" i="18"/>
  <c r="L258" i="18"/>
  <c r="K258" i="18"/>
  <c r="K257" i="18" s="1"/>
  <c r="J258" i="18"/>
  <c r="J257" i="18" s="1"/>
  <c r="I258" i="18"/>
  <c r="I257" i="18" s="1"/>
  <c r="L257" i="18"/>
  <c r="L254" i="18"/>
  <c r="K254" i="18"/>
  <c r="K253" i="18" s="1"/>
  <c r="J254" i="18"/>
  <c r="J253" i="18" s="1"/>
  <c r="I254" i="18"/>
  <c r="I253" i="18" s="1"/>
  <c r="L253" i="18"/>
  <c r="L250" i="18"/>
  <c r="K250" i="18"/>
  <c r="J250" i="18"/>
  <c r="I250" i="18"/>
  <c r="I249" i="18" s="1"/>
  <c r="L249" i="18"/>
  <c r="K249" i="18"/>
  <c r="J249" i="18"/>
  <c r="L246" i="18"/>
  <c r="K246" i="18"/>
  <c r="J246" i="18"/>
  <c r="I246" i="18"/>
  <c r="I245" i="18" s="1"/>
  <c r="L245" i="18"/>
  <c r="K245" i="18"/>
  <c r="J245" i="18"/>
  <c r="L242" i="18"/>
  <c r="K242" i="18"/>
  <c r="J242" i="18"/>
  <c r="I242" i="18"/>
  <c r="L239" i="18"/>
  <c r="K239" i="18"/>
  <c r="J239" i="18"/>
  <c r="I239" i="18"/>
  <c r="L237" i="18"/>
  <c r="K237" i="18"/>
  <c r="J237" i="18"/>
  <c r="I237" i="18"/>
  <c r="I236" i="18" s="1"/>
  <c r="L236" i="18"/>
  <c r="L235" i="18" s="1"/>
  <c r="K236" i="18"/>
  <c r="J236" i="18"/>
  <c r="L230" i="18"/>
  <c r="K230" i="18"/>
  <c r="K229" i="18" s="1"/>
  <c r="K228" i="18" s="1"/>
  <c r="J230" i="18"/>
  <c r="I230" i="18"/>
  <c r="I229" i="18" s="1"/>
  <c r="I228" i="18" s="1"/>
  <c r="L229" i="18"/>
  <c r="L228" i="18" s="1"/>
  <c r="J229" i="18"/>
  <c r="J228" i="18" s="1"/>
  <c r="L226" i="18"/>
  <c r="L225" i="18" s="1"/>
  <c r="L224" i="18" s="1"/>
  <c r="K226" i="18"/>
  <c r="K225" i="18" s="1"/>
  <c r="K224" i="18" s="1"/>
  <c r="J226" i="18"/>
  <c r="J225" i="18" s="1"/>
  <c r="J224" i="18" s="1"/>
  <c r="I226" i="18"/>
  <c r="I225" i="18" s="1"/>
  <c r="I224" i="18" s="1"/>
  <c r="P217" i="18"/>
  <c r="O217" i="18"/>
  <c r="N217" i="18"/>
  <c r="M217" i="18"/>
  <c r="L217" i="18"/>
  <c r="L216" i="18" s="1"/>
  <c r="K217" i="18"/>
  <c r="K216" i="18" s="1"/>
  <c r="J217" i="18"/>
  <c r="J216" i="18" s="1"/>
  <c r="I217" i="18"/>
  <c r="I216" i="18" s="1"/>
  <c r="L214" i="18"/>
  <c r="L213" i="18" s="1"/>
  <c r="L212" i="18" s="1"/>
  <c r="K214" i="18"/>
  <c r="J214" i="18"/>
  <c r="J213" i="18" s="1"/>
  <c r="I214" i="18"/>
  <c r="I213" i="18" s="1"/>
  <c r="K213" i="18"/>
  <c r="L207" i="18"/>
  <c r="K207" i="18"/>
  <c r="K206" i="18" s="1"/>
  <c r="K205" i="18" s="1"/>
  <c r="J207" i="18"/>
  <c r="J206" i="18" s="1"/>
  <c r="J205" i="18" s="1"/>
  <c r="I207" i="18"/>
  <c r="I206" i="18" s="1"/>
  <c r="I205" i="18" s="1"/>
  <c r="L206" i="18"/>
  <c r="L205" i="18" s="1"/>
  <c r="L203" i="18"/>
  <c r="L202" i="18" s="1"/>
  <c r="K203" i="18"/>
  <c r="K202" i="18" s="1"/>
  <c r="J203" i="18"/>
  <c r="J202" i="18" s="1"/>
  <c r="I203" i="18"/>
  <c r="I202" i="18" s="1"/>
  <c r="L198" i="18"/>
  <c r="L197" i="18" s="1"/>
  <c r="K198" i="18"/>
  <c r="K197" i="18" s="1"/>
  <c r="J198" i="18"/>
  <c r="J197" i="18" s="1"/>
  <c r="I198" i="18"/>
  <c r="I197" i="18"/>
  <c r="L192" i="18"/>
  <c r="L191" i="18" s="1"/>
  <c r="K192" i="18"/>
  <c r="K191" i="18" s="1"/>
  <c r="J192" i="18"/>
  <c r="J191" i="18" s="1"/>
  <c r="I192" i="18"/>
  <c r="I191" i="18" s="1"/>
  <c r="L187" i="18"/>
  <c r="L186" i="18" s="1"/>
  <c r="K187" i="18"/>
  <c r="K186" i="18" s="1"/>
  <c r="J187" i="18"/>
  <c r="J186" i="18" s="1"/>
  <c r="I187" i="18"/>
  <c r="I186" i="18"/>
  <c r="L184" i="18"/>
  <c r="L183" i="18" s="1"/>
  <c r="K184" i="18"/>
  <c r="J184" i="18"/>
  <c r="J183" i="18" s="1"/>
  <c r="I184" i="18"/>
  <c r="I183" i="18" s="1"/>
  <c r="K183" i="18"/>
  <c r="L176" i="18"/>
  <c r="K176" i="18"/>
  <c r="J176" i="18"/>
  <c r="I176" i="18"/>
  <c r="I175" i="18" s="1"/>
  <c r="L175" i="18"/>
  <c r="K175" i="18"/>
  <c r="J175" i="18"/>
  <c r="L171" i="18"/>
  <c r="K171" i="18"/>
  <c r="J171" i="18"/>
  <c r="I171" i="18"/>
  <c r="I170" i="18" s="1"/>
  <c r="I169" i="18" s="1"/>
  <c r="L170" i="18"/>
  <c r="L169" i="18" s="1"/>
  <c r="K170" i="18"/>
  <c r="J170" i="18"/>
  <c r="J169" i="18" s="1"/>
  <c r="L167" i="18"/>
  <c r="L166" i="18" s="1"/>
  <c r="L165" i="18" s="1"/>
  <c r="L164" i="18" s="1"/>
  <c r="K167" i="18"/>
  <c r="J167" i="18"/>
  <c r="J166" i="18" s="1"/>
  <c r="J165" i="18" s="1"/>
  <c r="J164" i="18" s="1"/>
  <c r="I167" i="18"/>
  <c r="I166" i="18" s="1"/>
  <c r="I165" i="18" s="1"/>
  <c r="K166" i="18"/>
  <c r="K165" i="18" s="1"/>
  <c r="L162" i="18"/>
  <c r="L161" i="18" s="1"/>
  <c r="K162" i="18"/>
  <c r="K161" i="18" s="1"/>
  <c r="J162" i="18"/>
  <c r="J161" i="18" s="1"/>
  <c r="I162" i="18"/>
  <c r="I161" i="18" s="1"/>
  <c r="L157" i="18"/>
  <c r="L156" i="18" s="1"/>
  <c r="L155" i="18" s="1"/>
  <c r="L154" i="18" s="1"/>
  <c r="K157" i="18"/>
  <c r="K156" i="18" s="1"/>
  <c r="J157" i="18"/>
  <c r="J156" i="18" s="1"/>
  <c r="I157" i="18"/>
  <c r="I156" i="18" s="1"/>
  <c r="L151" i="18"/>
  <c r="L150" i="18" s="1"/>
  <c r="L149" i="18" s="1"/>
  <c r="K151" i="18"/>
  <c r="K150" i="18" s="1"/>
  <c r="K149" i="18" s="1"/>
  <c r="J151" i="18"/>
  <c r="J150" i="18" s="1"/>
  <c r="J149" i="18" s="1"/>
  <c r="I151" i="18"/>
  <c r="I150" i="18" s="1"/>
  <c r="I149" i="18" s="1"/>
  <c r="L147" i="18"/>
  <c r="K147" i="18"/>
  <c r="J147" i="18"/>
  <c r="I147" i="18"/>
  <c r="I146" i="18" s="1"/>
  <c r="L146" i="18"/>
  <c r="K146" i="18"/>
  <c r="J146" i="18"/>
  <c r="L143" i="18"/>
  <c r="K143" i="18"/>
  <c r="J143" i="18"/>
  <c r="I143" i="18"/>
  <c r="I142" i="18" s="1"/>
  <c r="I141" i="18" s="1"/>
  <c r="L142" i="18"/>
  <c r="L141" i="18" s="1"/>
  <c r="K142" i="18"/>
  <c r="K141" i="18" s="1"/>
  <c r="J142" i="18"/>
  <c r="J141" i="18" s="1"/>
  <c r="L138" i="18"/>
  <c r="L137" i="18" s="1"/>
  <c r="L136" i="18" s="1"/>
  <c r="L135" i="18" s="1"/>
  <c r="K138" i="18"/>
  <c r="K137" i="18" s="1"/>
  <c r="K136" i="18" s="1"/>
  <c r="J138" i="18"/>
  <c r="J137" i="18" s="1"/>
  <c r="J136" i="18" s="1"/>
  <c r="I138" i="18"/>
  <c r="I137" i="18"/>
  <c r="I136" i="18" s="1"/>
  <c r="L133" i="18"/>
  <c r="L132" i="18" s="1"/>
  <c r="L131" i="18" s="1"/>
  <c r="K133" i="18"/>
  <c r="K132" i="18" s="1"/>
  <c r="K131" i="18" s="1"/>
  <c r="J133" i="18"/>
  <c r="J132" i="18" s="1"/>
  <c r="J131" i="18" s="1"/>
  <c r="I133" i="18"/>
  <c r="I132" i="18" s="1"/>
  <c r="I131" i="18" s="1"/>
  <c r="L129" i="18"/>
  <c r="K129" i="18"/>
  <c r="J129" i="18"/>
  <c r="I129" i="18"/>
  <c r="I128" i="18" s="1"/>
  <c r="I127" i="18" s="1"/>
  <c r="L128" i="18"/>
  <c r="L127" i="18" s="1"/>
  <c r="K128" i="18"/>
  <c r="K127" i="18" s="1"/>
  <c r="J128" i="18"/>
  <c r="J127" i="18" s="1"/>
  <c r="L125" i="18"/>
  <c r="L124" i="18" s="1"/>
  <c r="L123" i="18" s="1"/>
  <c r="K125" i="18"/>
  <c r="K124" i="18" s="1"/>
  <c r="K123" i="18" s="1"/>
  <c r="J125" i="18"/>
  <c r="J124" i="18" s="1"/>
  <c r="J123" i="18" s="1"/>
  <c r="I125" i="18"/>
  <c r="I124" i="18" s="1"/>
  <c r="I123" i="18" s="1"/>
  <c r="L121" i="18"/>
  <c r="K121" i="18"/>
  <c r="J121" i="18"/>
  <c r="I121" i="18"/>
  <c r="I120" i="18" s="1"/>
  <c r="I119" i="18" s="1"/>
  <c r="L120" i="18"/>
  <c r="L119" i="18" s="1"/>
  <c r="K120" i="18"/>
  <c r="K119" i="18" s="1"/>
  <c r="J120" i="18"/>
  <c r="J119" i="18" s="1"/>
  <c r="L117" i="18"/>
  <c r="L116" i="18" s="1"/>
  <c r="L115" i="18" s="1"/>
  <c r="K117" i="18"/>
  <c r="K116" i="18" s="1"/>
  <c r="K115" i="18" s="1"/>
  <c r="J117" i="18"/>
  <c r="J116" i="18" s="1"/>
  <c r="J115" i="18" s="1"/>
  <c r="I117" i="18"/>
  <c r="I116" i="18" s="1"/>
  <c r="I115" i="18" s="1"/>
  <c r="L112" i="18"/>
  <c r="K112" i="18"/>
  <c r="J112" i="18"/>
  <c r="I112" i="18"/>
  <c r="I111" i="18" s="1"/>
  <c r="I110" i="18" s="1"/>
  <c r="L111" i="18"/>
  <c r="L110" i="18" s="1"/>
  <c r="K111" i="18"/>
  <c r="K110" i="18" s="1"/>
  <c r="J111" i="18"/>
  <c r="J110" i="18" s="1"/>
  <c r="L106" i="18"/>
  <c r="K106" i="18"/>
  <c r="J106" i="18"/>
  <c r="I106" i="18"/>
  <c r="I105" i="18" s="1"/>
  <c r="L105" i="18"/>
  <c r="K105" i="18"/>
  <c r="J105" i="18"/>
  <c r="L102" i="18"/>
  <c r="K102" i="18"/>
  <c r="J102" i="18"/>
  <c r="I102" i="18"/>
  <c r="I101" i="18" s="1"/>
  <c r="L101" i="18"/>
  <c r="L100" i="18" s="1"/>
  <c r="K101" i="18"/>
  <c r="K100" i="18" s="1"/>
  <c r="J101" i="18"/>
  <c r="L97" i="18"/>
  <c r="L96" i="18" s="1"/>
  <c r="L95" i="18" s="1"/>
  <c r="K97" i="18"/>
  <c r="K96" i="18" s="1"/>
  <c r="K95" i="18" s="1"/>
  <c r="J97" i="18"/>
  <c r="J96" i="18" s="1"/>
  <c r="J95" i="18" s="1"/>
  <c r="I97" i="18"/>
  <c r="I96" i="18" s="1"/>
  <c r="I95" i="18" s="1"/>
  <c r="L92" i="18"/>
  <c r="K92" i="18"/>
  <c r="J92" i="18"/>
  <c r="I92" i="18"/>
  <c r="I91" i="18" s="1"/>
  <c r="I90" i="18" s="1"/>
  <c r="L91" i="18"/>
  <c r="L90" i="18" s="1"/>
  <c r="K91" i="18"/>
  <c r="K90" i="18" s="1"/>
  <c r="K89" i="18" s="1"/>
  <c r="J91" i="18"/>
  <c r="J90" i="18" s="1"/>
  <c r="L85" i="18"/>
  <c r="K85" i="18"/>
  <c r="K84" i="18" s="1"/>
  <c r="K83" i="18" s="1"/>
  <c r="K82" i="18" s="1"/>
  <c r="J85" i="18"/>
  <c r="I85" i="18"/>
  <c r="I84" i="18" s="1"/>
  <c r="I83" i="18" s="1"/>
  <c r="I82" i="18" s="1"/>
  <c r="L84" i="18"/>
  <c r="L83" i="18" s="1"/>
  <c r="L82" i="18" s="1"/>
  <c r="J84" i="18"/>
  <c r="J83" i="18" s="1"/>
  <c r="J82" i="18" s="1"/>
  <c r="L80" i="18"/>
  <c r="K80" i="18"/>
  <c r="K79" i="18" s="1"/>
  <c r="K78" i="18" s="1"/>
  <c r="J80" i="18"/>
  <c r="I80" i="18"/>
  <c r="I79" i="18" s="1"/>
  <c r="I78" i="18" s="1"/>
  <c r="L79" i="18"/>
  <c r="L78" i="18" s="1"/>
  <c r="J79" i="18"/>
  <c r="J78" i="18" s="1"/>
  <c r="L74" i="18"/>
  <c r="L73" i="18" s="1"/>
  <c r="K74" i="18"/>
  <c r="K73" i="18" s="1"/>
  <c r="J74" i="18"/>
  <c r="J73" i="18" s="1"/>
  <c r="I74" i="18"/>
  <c r="I73" i="18" s="1"/>
  <c r="L69" i="18"/>
  <c r="L68" i="18" s="1"/>
  <c r="K69" i="18"/>
  <c r="K68" i="18" s="1"/>
  <c r="J69" i="18"/>
  <c r="J68" i="18" s="1"/>
  <c r="I69" i="18"/>
  <c r="I68" i="18" s="1"/>
  <c r="L64" i="18"/>
  <c r="L63" i="18" s="1"/>
  <c r="K64" i="18"/>
  <c r="J64" i="18"/>
  <c r="J63" i="18" s="1"/>
  <c r="I64" i="18"/>
  <c r="I63" i="18" s="1"/>
  <c r="K63" i="18"/>
  <c r="L45" i="18"/>
  <c r="L44" i="18" s="1"/>
  <c r="L43" i="18" s="1"/>
  <c r="L42" i="18" s="1"/>
  <c r="K45" i="18"/>
  <c r="K44" i="18" s="1"/>
  <c r="K43" i="18" s="1"/>
  <c r="K42" i="18" s="1"/>
  <c r="J45" i="18"/>
  <c r="J44" i="18" s="1"/>
  <c r="J43" i="18" s="1"/>
  <c r="J42" i="18" s="1"/>
  <c r="I45" i="18"/>
  <c r="I44" i="18"/>
  <c r="I43" i="18" s="1"/>
  <c r="I42" i="18" s="1"/>
  <c r="L40" i="18"/>
  <c r="L39" i="18" s="1"/>
  <c r="L38" i="18" s="1"/>
  <c r="K40" i="18"/>
  <c r="K39" i="18" s="1"/>
  <c r="K38" i="18" s="1"/>
  <c r="J40" i="18"/>
  <c r="J39" i="18" s="1"/>
  <c r="J38" i="18" s="1"/>
  <c r="I40" i="18"/>
  <c r="I39" i="18" s="1"/>
  <c r="I38" i="18" s="1"/>
  <c r="L36" i="18"/>
  <c r="K36" i="18"/>
  <c r="J36" i="18"/>
  <c r="I36" i="18"/>
  <c r="L34" i="18"/>
  <c r="L33" i="18" s="1"/>
  <c r="L32" i="18" s="1"/>
  <c r="L31" i="18" s="1"/>
  <c r="K34" i="18"/>
  <c r="K33" i="18" s="1"/>
  <c r="K32" i="18" s="1"/>
  <c r="J34" i="18"/>
  <c r="J33" i="18" s="1"/>
  <c r="J32" i="18" s="1"/>
  <c r="I34" i="18"/>
  <c r="I33" i="18"/>
  <c r="I32" i="18" s="1"/>
  <c r="L361" i="19"/>
  <c r="L360" i="19" s="1"/>
  <c r="K361" i="19"/>
  <c r="K360" i="19" s="1"/>
  <c r="J361" i="19"/>
  <c r="I361" i="19"/>
  <c r="I360" i="19" s="1"/>
  <c r="J360" i="19"/>
  <c r="L358" i="19"/>
  <c r="L357" i="19" s="1"/>
  <c r="K358" i="19"/>
  <c r="K357" i="19" s="1"/>
  <c r="J358" i="19"/>
  <c r="J357" i="19" s="1"/>
  <c r="I358" i="19"/>
  <c r="I357" i="19" s="1"/>
  <c r="L355" i="19"/>
  <c r="L354" i="19" s="1"/>
  <c r="K355" i="19"/>
  <c r="K354" i="19" s="1"/>
  <c r="J355" i="19"/>
  <c r="J354" i="19" s="1"/>
  <c r="I355" i="19"/>
  <c r="I354" i="19" s="1"/>
  <c r="L351" i="19"/>
  <c r="L350" i="19" s="1"/>
  <c r="K351" i="19"/>
  <c r="K350" i="19" s="1"/>
  <c r="J351" i="19"/>
  <c r="J350" i="19" s="1"/>
  <c r="I351" i="19"/>
  <c r="I350" i="19" s="1"/>
  <c r="L347" i="19"/>
  <c r="L346" i="19" s="1"/>
  <c r="K347" i="19"/>
  <c r="K346" i="19" s="1"/>
  <c r="J347" i="19"/>
  <c r="J346" i="19" s="1"/>
  <c r="I347" i="19"/>
  <c r="I346" i="19" s="1"/>
  <c r="L343" i="19"/>
  <c r="L342" i="19" s="1"/>
  <c r="K343" i="19"/>
  <c r="K342" i="19" s="1"/>
  <c r="J343" i="19"/>
  <c r="J342" i="19" s="1"/>
  <c r="I343" i="19"/>
  <c r="I342" i="19" s="1"/>
  <c r="L339" i="19"/>
  <c r="K339" i="19"/>
  <c r="J339" i="19"/>
  <c r="I339" i="19"/>
  <c r="L336" i="19"/>
  <c r="K336" i="19"/>
  <c r="J336" i="19"/>
  <c r="I336" i="19"/>
  <c r="P334" i="19"/>
  <c r="O334" i="19"/>
  <c r="N334" i="19"/>
  <c r="M334" i="19"/>
  <c r="L334" i="19"/>
  <c r="K334" i="19"/>
  <c r="J334" i="19"/>
  <c r="J333" i="19" s="1"/>
  <c r="I334" i="19"/>
  <c r="L333" i="19"/>
  <c r="K333" i="19"/>
  <c r="I333" i="19"/>
  <c r="L329" i="19"/>
  <c r="L328" i="19" s="1"/>
  <c r="K329" i="19"/>
  <c r="K328" i="19" s="1"/>
  <c r="J329" i="19"/>
  <c r="J328" i="19" s="1"/>
  <c r="I329" i="19"/>
  <c r="I328" i="19" s="1"/>
  <c r="L326" i="19"/>
  <c r="L325" i="19" s="1"/>
  <c r="K326" i="19"/>
  <c r="K325" i="19" s="1"/>
  <c r="J326" i="19"/>
  <c r="J325" i="19" s="1"/>
  <c r="I326" i="19"/>
  <c r="I325" i="19" s="1"/>
  <c r="L323" i="19"/>
  <c r="L322" i="19" s="1"/>
  <c r="K323" i="19"/>
  <c r="K322" i="19" s="1"/>
  <c r="J323" i="19"/>
  <c r="I323" i="19"/>
  <c r="I322" i="19" s="1"/>
  <c r="J322" i="19"/>
  <c r="L319" i="19"/>
  <c r="L318" i="19" s="1"/>
  <c r="K319" i="19"/>
  <c r="K318" i="19" s="1"/>
  <c r="J319" i="19"/>
  <c r="I319" i="19"/>
  <c r="I318" i="19" s="1"/>
  <c r="J318" i="19"/>
  <c r="L315" i="19"/>
  <c r="L314" i="19" s="1"/>
  <c r="K315" i="19"/>
  <c r="K314" i="19" s="1"/>
  <c r="J315" i="19"/>
  <c r="I315" i="19"/>
  <c r="I314" i="19" s="1"/>
  <c r="J314" i="19"/>
  <c r="L311" i="19"/>
  <c r="L310" i="19" s="1"/>
  <c r="K311" i="19"/>
  <c r="K310" i="19" s="1"/>
  <c r="J311" i="19"/>
  <c r="J310" i="19" s="1"/>
  <c r="I311" i="19"/>
  <c r="I310" i="19" s="1"/>
  <c r="L307" i="19"/>
  <c r="K307" i="19"/>
  <c r="J307" i="19"/>
  <c r="I307" i="19"/>
  <c r="L304" i="19"/>
  <c r="K304" i="19"/>
  <c r="J304" i="19"/>
  <c r="I304" i="19"/>
  <c r="L302" i="19"/>
  <c r="L301" i="19" s="1"/>
  <c r="L300" i="19" s="1"/>
  <c r="K302" i="19"/>
  <c r="K301" i="19" s="1"/>
  <c r="J302" i="19"/>
  <c r="I302" i="19"/>
  <c r="I301" i="19" s="1"/>
  <c r="J301" i="19"/>
  <c r="L296" i="19"/>
  <c r="L295" i="19" s="1"/>
  <c r="K296" i="19"/>
  <c r="K295" i="19" s="1"/>
  <c r="J296" i="19"/>
  <c r="I296" i="19"/>
  <c r="I295" i="19" s="1"/>
  <c r="J295" i="19"/>
  <c r="L293" i="19"/>
  <c r="L292" i="19" s="1"/>
  <c r="K293" i="19"/>
  <c r="K292" i="19" s="1"/>
  <c r="J293" i="19"/>
  <c r="J292" i="19" s="1"/>
  <c r="I293" i="19"/>
  <c r="I292" i="19" s="1"/>
  <c r="L290" i="19"/>
  <c r="L289" i="19" s="1"/>
  <c r="K290" i="19"/>
  <c r="K289" i="19" s="1"/>
  <c r="J290" i="19"/>
  <c r="J289" i="19" s="1"/>
  <c r="I290" i="19"/>
  <c r="I289" i="19" s="1"/>
  <c r="L286" i="19"/>
  <c r="L285" i="19" s="1"/>
  <c r="K286" i="19"/>
  <c r="K285" i="19" s="1"/>
  <c r="J286" i="19"/>
  <c r="J285" i="19" s="1"/>
  <c r="I286" i="19"/>
  <c r="I285" i="19" s="1"/>
  <c r="L282" i="19"/>
  <c r="L281" i="19" s="1"/>
  <c r="K282" i="19"/>
  <c r="K281" i="19" s="1"/>
  <c r="J282" i="19"/>
  <c r="I282" i="19"/>
  <c r="I281" i="19" s="1"/>
  <c r="J281" i="19"/>
  <c r="L278" i="19"/>
  <c r="L277" i="19" s="1"/>
  <c r="K278" i="19"/>
  <c r="K277" i="19" s="1"/>
  <c r="J278" i="19"/>
  <c r="J277" i="19" s="1"/>
  <c r="I278" i="19"/>
  <c r="I277" i="19" s="1"/>
  <c r="L274" i="19"/>
  <c r="K274" i="19"/>
  <c r="J274" i="19"/>
  <c r="I274" i="19"/>
  <c r="L271" i="19"/>
  <c r="K271" i="19"/>
  <c r="J271" i="19"/>
  <c r="I271" i="19"/>
  <c r="L269" i="19"/>
  <c r="L268" i="19" s="1"/>
  <c r="K269" i="19"/>
  <c r="K268" i="19" s="1"/>
  <c r="J269" i="19"/>
  <c r="I269" i="19"/>
  <c r="I268" i="19" s="1"/>
  <c r="J268" i="19"/>
  <c r="L264" i="19"/>
  <c r="K264" i="19"/>
  <c r="J264" i="19"/>
  <c r="J263" i="19" s="1"/>
  <c r="I264" i="19"/>
  <c r="L263" i="19"/>
  <c r="K263" i="19"/>
  <c r="I263" i="19"/>
  <c r="L261" i="19"/>
  <c r="K261" i="19"/>
  <c r="J261" i="19"/>
  <c r="J260" i="19" s="1"/>
  <c r="I261" i="19"/>
  <c r="L260" i="19"/>
  <c r="K260" i="19"/>
  <c r="I260" i="19"/>
  <c r="L258" i="19"/>
  <c r="K258" i="19"/>
  <c r="J258" i="19"/>
  <c r="J257" i="19" s="1"/>
  <c r="I258" i="19"/>
  <c r="L257" i="19"/>
  <c r="K257" i="19"/>
  <c r="I257" i="19"/>
  <c r="L254" i="19"/>
  <c r="K254" i="19"/>
  <c r="J254" i="19"/>
  <c r="J253" i="19" s="1"/>
  <c r="I254" i="19"/>
  <c r="I253" i="19" s="1"/>
  <c r="L253" i="19"/>
  <c r="K253" i="19"/>
  <c r="L250" i="19"/>
  <c r="K250" i="19"/>
  <c r="J250" i="19"/>
  <c r="J249" i="19" s="1"/>
  <c r="I250" i="19"/>
  <c r="L249" i="19"/>
  <c r="K249" i="19"/>
  <c r="I249" i="19"/>
  <c r="L246" i="19"/>
  <c r="K246" i="19"/>
  <c r="J246" i="19"/>
  <c r="J245" i="19" s="1"/>
  <c r="I246" i="19"/>
  <c r="I245" i="19" s="1"/>
  <c r="L245" i="19"/>
  <c r="K245" i="19"/>
  <c r="L242" i="19"/>
  <c r="K242" i="19"/>
  <c r="J242" i="19"/>
  <c r="I242" i="19"/>
  <c r="L239" i="19"/>
  <c r="K239" i="19"/>
  <c r="J239" i="19"/>
  <c r="I239" i="19"/>
  <c r="L237" i="19"/>
  <c r="K237" i="19"/>
  <c r="J237" i="19"/>
  <c r="J236" i="19" s="1"/>
  <c r="I237" i="19"/>
  <c r="I236" i="19" s="1"/>
  <c r="L236" i="19"/>
  <c r="L235" i="19" s="1"/>
  <c r="K236" i="19"/>
  <c r="K235" i="19" s="1"/>
  <c r="L230" i="19"/>
  <c r="K230" i="19"/>
  <c r="J230" i="19"/>
  <c r="J229" i="19" s="1"/>
  <c r="J228" i="19" s="1"/>
  <c r="I230" i="19"/>
  <c r="L229" i="19"/>
  <c r="L228" i="19" s="1"/>
  <c r="K229" i="19"/>
  <c r="K228" i="19" s="1"/>
  <c r="I229" i="19"/>
  <c r="I228" i="19" s="1"/>
  <c r="L226" i="19"/>
  <c r="L225" i="19" s="1"/>
  <c r="L224" i="19" s="1"/>
  <c r="K226" i="19"/>
  <c r="K225" i="19" s="1"/>
  <c r="K224" i="19" s="1"/>
  <c r="J226" i="19"/>
  <c r="J225" i="19" s="1"/>
  <c r="J224" i="19" s="1"/>
  <c r="I226" i="19"/>
  <c r="I225" i="19" s="1"/>
  <c r="I224" i="19" s="1"/>
  <c r="P217" i="19"/>
  <c r="O217" i="19"/>
  <c r="N217" i="19"/>
  <c r="M217" i="19"/>
  <c r="L217" i="19"/>
  <c r="L216" i="19" s="1"/>
  <c r="K217" i="19"/>
  <c r="K216" i="19" s="1"/>
  <c r="J217" i="19"/>
  <c r="I217" i="19"/>
  <c r="I216" i="19" s="1"/>
  <c r="J216" i="19"/>
  <c r="L214" i="19"/>
  <c r="L213" i="19" s="1"/>
  <c r="L212" i="19" s="1"/>
  <c r="K214" i="19"/>
  <c r="K213" i="19" s="1"/>
  <c r="K212" i="19" s="1"/>
  <c r="J214" i="19"/>
  <c r="I214" i="19"/>
  <c r="I213" i="19" s="1"/>
  <c r="I212" i="19" s="1"/>
  <c r="J213" i="19"/>
  <c r="J212" i="19" s="1"/>
  <c r="L207" i="19"/>
  <c r="K207" i="19"/>
  <c r="J207" i="19"/>
  <c r="J206" i="19" s="1"/>
  <c r="J205" i="19" s="1"/>
  <c r="I207" i="19"/>
  <c r="I206" i="19" s="1"/>
  <c r="I205" i="19" s="1"/>
  <c r="L206" i="19"/>
  <c r="L205" i="19" s="1"/>
  <c r="K206" i="19"/>
  <c r="K205" i="19" s="1"/>
  <c r="L203" i="19"/>
  <c r="L202" i="19" s="1"/>
  <c r="K203" i="19"/>
  <c r="K202" i="19" s="1"/>
  <c r="J203" i="19"/>
  <c r="I203" i="19"/>
  <c r="I202" i="19" s="1"/>
  <c r="J202" i="19"/>
  <c r="L198" i="19"/>
  <c r="L197" i="19" s="1"/>
  <c r="K198" i="19"/>
  <c r="K197" i="19" s="1"/>
  <c r="J198" i="19"/>
  <c r="I198" i="19"/>
  <c r="I197" i="19" s="1"/>
  <c r="J197" i="19"/>
  <c r="L192" i="19"/>
  <c r="L191" i="19" s="1"/>
  <c r="K192" i="19"/>
  <c r="K191" i="19" s="1"/>
  <c r="J192" i="19"/>
  <c r="J191" i="19" s="1"/>
  <c r="I192" i="19"/>
  <c r="I191" i="19" s="1"/>
  <c r="L187" i="19"/>
  <c r="L186" i="19" s="1"/>
  <c r="K187" i="19"/>
  <c r="K186" i="19" s="1"/>
  <c r="J187" i="19"/>
  <c r="J186" i="19" s="1"/>
  <c r="I187" i="19"/>
  <c r="I186" i="19" s="1"/>
  <c r="L184" i="19"/>
  <c r="L183" i="19" s="1"/>
  <c r="L182" i="19" s="1"/>
  <c r="K184" i="19"/>
  <c r="K183" i="19" s="1"/>
  <c r="J184" i="19"/>
  <c r="I184" i="19"/>
  <c r="I183" i="19" s="1"/>
  <c r="J183" i="19"/>
  <c r="L176" i="19"/>
  <c r="K176" i="19"/>
  <c r="J176" i="19"/>
  <c r="J175" i="19" s="1"/>
  <c r="I176" i="19"/>
  <c r="I175" i="19" s="1"/>
  <c r="L175" i="19"/>
  <c r="K175" i="19"/>
  <c r="L171" i="19"/>
  <c r="K171" i="19"/>
  <c r="J171" i="19"/>
  <c r="J170" i="19" s="1"/>
  <c r="I171" i="19"/>
  <c r="I170" i="19" s="1"/>
  <c r="I169" i="19" s="1"/>
  <c r="L170" i="19"/>
  <c r="L169" i="19" s="1"/>
  <c r="K170" i="19"/>
  <c r="K169" i="19" s="1"/>
  <c r="L167" i="19"/>
  <c r="L166" i="19" s="1"/>
  <c r="L165" i="19" s="1"/>
  <c r="K167" i="19"/>
  <c r="K166" i="19" s="1"/>
  <c r="K165" i="19" s="1"/>
  <c r="J167" i="19"/>
  <c r="J166" i="19" s="1"/>
  <c r="J165" i="19" s="1"/>
  <c r="I167" i="19"/>
  <c r="I166" i="19" s="1"/>
  <c r="I165" i="19" s="1"/>
  <c r="L162" i="19"/>
  <c r="L161" i="19" s="1"/>
  <c r="K162" i="19"/>
  <c r="K161" i="19" s="1"/>
  <c r="J162" i="19"/>
  <c r="I162" i="19"/>
  <c r="I161" i="19" s="1"/>
  <c r="J161" i="19"/>
  <c r="L157" i="19"/>
  <c r="L156" i="19" s="1"/>
  <c r="K157" i="19"/>
  <c r="K156" i="19" s="1"/>
  <c r="K155" i="19" s="1"/>
  <c r="K154" i="19" s="1"/>
  <c r="J157" i="19"/>
  <c r="J156" i="19" s="1"/>
  <c r="I157" i="19"/>
  <c r="I156" i="19" s="1"/>
  <c r="I155" i="19" s="1"/>
  <c r="I154" i="19" s="1"/>
  <c r="L151" i="19"/>
  <c r="L150" i="19" s="1"/>
  <c r="L149" i="19" s="1"/>
  <c r="K151" i="19"/>
  <c r="K150" i="19" s="1"/>
  <c r="K149" i="19" s="1"/>
  <c r="J151" i="19"/>
  <c r="I151" i="19"/>
  <c r="I150" i="19" s="1"/>
  <c r="I149" i="19" s="1"/>
  <c r="J150" i="19"/>
  <c r="J149" i="19" s="1"/>
  <c r="L147" i="19"/>
  <c r="K147" i="19"/>
  <c r="J147" i="19"/>
  <c r="J146" i="19" s="1"/>
  <c r="I147" i="19"/>
  <c r="I146" i="19" s="1"/>
  <c r="L146" i="19"/>
  <c r="K146" i="19"/>
  <c r="L143" i="19"/>
  <c r="K143" i="19"/>
  <c r="J143" i="19"/>
  <c r="J142" i="19" s="1"/>
  <c r="J141" i="19" s="1"/>
  <c r="I143" i="19"/>
  <c r="L142" i="19"/>
  <c r="L141" i="19" s="1"/>
  <c r="K142" i="19"/>
  <c r="K141" i="19" s="1"/>
  <c r="I142" i="19"/>
  <c r="I141" i="19" s="1"/>
  <c r="L138" i="19"/>
  <c r="L137" i="19" s="1"/>
  <c r="L136" i="19" s="1"/>
  <c r="K138" i="19"/>
  <c r="K137" i="19" s="1"/>
  <c r="K136" i="19" s="1"/>
  <c r="J138" i="19"/>
  <c r="J137" i="19" s="1"/>
  <c r="J136" i="19" s="1"/>
  <c r="I138" i="19"/>
  <c r="I137" i="19" s="1"/>
  <c r="I136" i="19" s="1"/>
  <c r="I135" i="19" s="1"/>
  <c r="L133" i="19"/>
  <c r="L132" i="19" s="1"/>
  <c r="L131" i="19" s="1"/>
  <c r="K133" i="19"/>
  <c r="K132" i="19" s="1"/>
  <c r="K131" i="19" s="1"/>
  <c r="J133" i="19"/>
  <c r="J132" i="19" s="1"/>
  <c r="J131" i="19" s="1"/>
  <c r="I133" i="19"/>
  <c r="I132" i="19" s="1"/>
  <c r="I131" i="19" s="1"/>
  <c r="L129" i="19"/>
  <c r="K129" i="19"/>
  <c r="J129" i="19"/>
  <c r="J128" i="19" s="1"/>
  <c r="J127" i="19" s="1"/>
  <c r="I129" i="19"/>
  <c r="I128" i="19" s="1"/>
  <c r="I127" i="19" s="1"/>
  <c r="L128" i="19"/>
  <c r="L127" i="19" s="1"/>
  <c r="K128" i="19"/>
  <c r="K127" i="19" s="1"/>
  <c r="L125" i="19"/>
  <c r="L124" i="19" s="1"/>
  <c r="L123" i="19" s="1"/>
  <c r="K125" i="19"/>
  <c r="K124" i="19" s="1"/>
  <c r="K123" i="19" s="1"/>
  <c r="J125" i="19"/>
  <c r="J124" i="19" s="1"/>
  <c r="J123" i="19" s="1"/>
  <c r="I125" i="19"/>
  <c r="I124" i="19" s="1"/>
  <c r="I123" i="19" s="1"/>
  <c r="L121" i="19"/>
  <c r="K121" i="19"/>
  <c r="J121" i="19"/>
  <c r="J120" i="19" s="1"/>
  <c r="J119" i="19" s="1"/>
  <c r="I121" i="19"/>
  <c r="I120" i="19" s="1"/>
  <c r="I119" i="19" s="1"/>
  <c r="L120" i="19"/>
  <c r="L119" i="19" s="1"/>
  <c r="K120" i="19"/>
  <c r="K119" i="19" s="1"/>
  <c r="L117" i="19"/>
  <c r="L116" i="19" s="1"/>
  <c r="L115" i="19" s="1"/>
  <c r="K117" i="19"/>
  <c r="K116" i="19" s="1"/>
  <c r="K115" i="19" s="1"/>
  <c r="J117" i="19"/>
  <c r="J116" i="19" s="1"/>
  <c r="J115" i="19" s="1"/>
  <c r="I117" i="19"/>
  <c r="I116" i="19" s="1"/>
  <c r="I115" i="19" s="1"/>
  <c r="L112" i="19"/>
  <c r="K112" i="19"/>
  <c r="J112" i="19"/>
  <c r="J111" i="19" s="1"/>
  <c r="J110" i="19" s="1"/>
  <c r="I112" i="19"/>
  <c r="L111" i="19"/>
  <c r="L110" i="19" s="1"/>
  <c r="K111" i="19"/>
  <c r="K110" i="19" s="1"/>
  <c r="I111" i="19"/>
  <c r="I110" i="19" s="1"/>
  <c r="L106" i="19"/>
  <c r="K106" i="19"/>
  <c r="J106" i="19"/>
  <c r="J105" i="19" s="1"/>
  <c r="I106" i="19"/>
  <c r="I105" i="19" s="1"/>
  <c r="L105" i="19"/>
  <c r="K105" i="19"/>
  <c r="L102" i="19"/>
  <c r="K102" i="19"/>
  <c r="J102" i="19"/>
  <c r="J101" i="19" s="1"/>
  <c r="J100" i="19" s="1"/>
  <c r="I102" i="19"/>
  <c r="I101" i="19" s="1"/>
  <c r="L101" i="19"/>
  <c r="L100" i="19" s="1"/>
  <c r="K101" i="19"/>
  <c r="L97" i="19"/>
  <c r="L96" i="19" s="1"/>
  <c r="L95" i="19" s="1"/>
  <c r="K97" i="19"/>
  <c r="K96" i="19" s="1"/>
  <c r="K95" i="19" s="1"/>
  <c r="J97" i="19"/>
  <c r="J96" i="19" s="1"/>
  <c r="J95" i="19" s="1"/>
  <c r="I97" i="19"/>
  <c r="I96" i="19" s="1"/>
  <c r="I95" i="19" s="1"/>
  <c r="L92" i="19"/>
  <c r="K92" i="19"/>
  <c r="J92" i="19"/>
  <c r="J91" i="19" s="1"/>
  <c r="J90" i="19" s="1"/>
  <c r="I92" i="19"/>
  <c r="L91" i="19"/>
  <c r="L90" i="19" s="1"/>
  <c r="K91" i="19"/>
  <c r="K90" i="19" s="1"/>
  <c r="I91" i="19"/>
  <c r="I90" i="19" s="1"/>
  <c r="L85" i="19"/>
  <c r="K85" i="19"/>
  <c r="J85" i="19"/>
  <c r="J84" i="19" s="1"/>
  <c r="J83" i="19" s="1"/>
  <c r="J82" i="19" s="1"/>
  <c r="I85" i="19"/>
  <c r="I84" i="19" s="1"/>
  <c r="I83" i="19" s="1"/>
  <c r="I82" i="19" s="1"/>
  <c r="L84" i="19"/>
  <c r="L83" i="19" s="1"/>
  <c r="L82" i="19" s="1"/>
  <c r="K84" i="19"/>
  <c r="K83" i="19" s="1"/>
  <c r="K82" i="19" s="1"/>
  <c r="L80" i="19"/>
  <c r="K80" i="19"/>
  <c r="J80" i="19"/>
  <c r="J79" i="19" s="1"/>
  <c r="J78" i="19" s="1"/>
  <c r="I80" i="19"/>
  <c r="I79" i="19" s="1"/>
  <c r="I78" i="19" s="1"/>
  <c r="L79" i="19"/>
  <c r="L78" i="19" s="1"/>
  <c r="K79" i="19"/>
  <c r="K78" i="19" s="1"/>
  <c r="L74" i="19"/>
  <c r="L73" i="19" s="1"/>
  <c r="K74" i="19"/>
  <c r="K73" i="19" s="1"/>
  <c r="J74" i="19"/>
  <c r="J73" i="19" s="1"/>
  <c r="I74" i="19"/>
  <c r="I73" i="19" s="1"/>
  <c r="L69" i="19"/>
  <c r="L68" i="19" s="1"/>
  <c r="K69" i="19"/>
  <c r="K68" i="19" s="1"/>
  <c r="J69" i="19"/>
  <c r="J68" i="19" s="1"/>
  <c r="I69" i="19"/>
  <c r="I68" i="19" s="1"/>
  <c r="L64" i="19"/>
  <c r="L63" i="19" s="1"/>
  <c r="L62" i="19" s="1"/>
  <c r="L61" i="19" s="1"/>
  <c r="K64" i="19"/>
  <c r="K63" i="19" s="1"/>
  <c r="J64" i="19"/>
  <c r="I64" i="19"/>
  <c r="I63" i="19" s="1"/>
  <c r="I62" i="19" s="1"/>
  <c r="I61" i="19" s="1"/>
  <c r="J63" i="19"/>
  <c r="L45" i="19"/>
  <c r="L44" i="19" s="1"/>
  <c r="L43" i="19" s="1"/>
  <c r="L42" i="19" s="1"/>
  <c r="K45" i="19"/>
  <c r="K44" i="19" s="1"/>
  <c r="K43" i="19" s="1"/>
  <c r="K42" i="19" s="1"/>
  <c r="J45" i="19"/>
  <c r="J44" i="19" s="1"/>
  <c r="J43" i="19" s="1"/>
  <c r="J42" i="19" s="1"/>
  <c r="I45" i="19"/>
  <c r="I44" i="19" s="1"/>
  <c r="I43" i="19" s="1"/>
  <c r="I42" i="19" s="1"/>
  <c r="L40" i="19"/>
  <c r="L39" i="19" s="1"/>
  <c r="L38" i="19" s="1"/>
  <c r="K40" i="19"/>
  <c r="K39" i="19" s="1"/>
  <c r="K38" i="19" s="1"/>
  <c r="J40" i="19"/>
  <c r="J39" i="19" s="1"/>
  <c r="J38" i="19" s="1"/>
  <c r="I40" i="19"/>
  <c r="I39" i="19" s="1"/>
  <c r="I38" i="19" s="1"/>
  <c r="L36" i="19"/>
  <c r="K36" i="19"/>
  <c r="J36" i="19"/>
  <c r="I36" i="19"/>
  <c r="L34" i="19"/>
  <c r="L33" i="19" s="1"/>
  <c r="L32" i="19" s="1"/>
  <c r="K34" i="19"/>
  <c r="K33" i="19" s="1"/>
  <c r="K32" i="19" s="1"/>
  <c r="J34" i="19"/>
  <c r="I34" i="19"/>
  <c r="I33" i="19" s="1"/>
  <c r="I32" i="19" s="1"/>
  <c r="I31" i="19" s="1"/>
  <c r="J33" i="19"/>
  <c r="J32" i="19" s="1"/>
  <c r="L361" i="32"/>
  <c r="L360" i="32" s="1"/>
  <c r="K361" i="32"/>
  <c r="K360" i="32" s="1"/>
  <c r="J361" i="32"/>
  <c r="J360" i="32" s="1"/>
  <c r="I361" i="32"/>
  <c r="I360" i="32" s="1"/>
  <c r="L358" i="32"/>
  <c r="L357" i="32" s="1"/>
  <c r="K358" i="32"/>
  <c r="K357" i="32" s="1"/>
  <c r="J358" i="32"/>
  <c r="J357" i="32" s="1"/>
  <c r="I358" i="32"/>
  <c r="I357" i="32" s="1"/>
  <c r="L355" i="32"/>
  <c r="L354" i="32" s="1"/>
  <c r="K355" i="32"/>
  <c r="K354" i="32" s="1"/>
  <c r="J355" i="32"/>
  <c r="J354" i="32" s="1"/>
  <c r="I355" i="32"/>
  <c r="I354" i="32" s="1"/>
  <c r="L351" i="32"/>
  <c r="L350" i="32" s="1"/>
  <c r="K351" i="32"/>
  <c r="K350" i="32" s="1"/>
  <c r="J351" i="32"/>
  <c r="J350" i="32" s="1"/>
  <c r="I351" i="32"/>
  <c r="I350" i="32" s="1"/>
  <c r="L347" i="32"/>
  <c r="L346" i="32" s="1"/>
  <c r="K347" i="32"/>
  <c r="K346" i="32" s="1"/>
  <c r="J347" i="32"/>
  <c r="J346" i="32" s="1"/>
  <c r="I347" i="32"/>
  <c r="I346" i="32" s="1"/>
  <c r="L343" i="32"/>
  <c r="L342" i="32" s="1"/>
  <c r="K343" i="32"/>
  <c r="K342" i="32" s="1"/>
  <c r="J343" i="32"/>
  <c r="I343" i="32"/>
  <c r="I342" i="32" s="1"/>
  <c r="J342" i="32"/>
  <c r="L339" i="32"/>
  <c r="K339" i="32"/>
  <c r="J339" i="32"/>
  <c r="I339" i="32"/>
  <c r="L336" i="32"/>
  <c r="K336" i="32"/>
  <c r="J336" i="32"/>
  <c r="I336" i="32"/>
  <c r="P334" i="32"/>
  <c r="O334" i="32"/>
  <c r="N334" i="32"/>
  <c r="M334" i="32"/>
  <c r="L334" i="32"/>
  <c r="K334" i="32"/>
  <c r="J334" i="32"/>
  <c r="J333" i="32" s="1"/>
  <c r="I334" i="32"/>
  <c r="I333" i="32" s="1"/>
  <c r="L333" i="32"/>
  <c r="K333" i="32"/>
  <c r="K332" i="32" s="1"/>
  <c r="L329" i="32"/>
  <c r="L328" i="32" s="1"/>
  <c r="K329" i="32"/>
  <c r="K328" i="32" s="1"/>
  <c r="J329" i="32"/>
  <c r="J328" i="32" s="1"/>
  <c r="I329" i="32"/>
  <c r="I328" i="32" s="1"/>
  <c r="L326" i="32"/>
  <c r="L325" i="32" s="1"/>
  <c r="K326" i="32"/>
  <c r="K325" i="32" s="1"/>
  <c r="J326" i="32"/>
  <c r="J325" i="32" s="1"/>
  <c r="I326" i="32"/>
  <c r="I325" i="32" s="1"/>
  <c r="L323" i="32"/>
  <c r="L322" i="32" s="1"/>
  <c r="K323" i="32"/>
  <c r="K322" i="32" s="1"/>
  <c r="J323" i="32"/>
  <c r="J322" i="32" s="1"/>
  <c r="I323" i="32"/>
  <c r="I322" i="32" s="1"/>
  <c r="L319" i="32"/>
  <c r="L318" i="32" s="1"/>
  <c r="K319" i="32"/>
  <c r="K318" i="32" s="1"/>
  <c r="J319" i="32"/>
  <c r="I319" i="32"/>
  <c r="I318" i="32" s="1"/>
  <c r="J318" i="32"/>
  <c r="L315" i="32"/>
  <c r="L314" i="32" s="1"/>
  <c r="K315" i="32"/>
  <c r="K314" i="32" s="1"/>
  <c r="J315" i="32"/>
  <c r="I315" i="32"/>
  <c r="I314" i="32" s="1"/>
  <c r="J314" i="32"/>
  <c r="L311" i="32"/>
  <c r="L310" i="32" s="1"/>
  <c r="K311" i="32"/>
  <c r="K310" i="32" s="1"/>
  <c r="J311" i="32"/>
  <c r="I311" i="32"/>
  <c r="I310" i="32" s="1"/>
  <c r="J310" i="32"/>
  <c r="L307" i="32"/>
  <c r="K307" i="32"/>
  <c r="J307" i="32"/>
  <c r="I307" i="32"/>
  <c r="L304" i="32"/>
  <c r="K304" i="32"/>
  <c r="J304" i="32"/>
  <c r="I304" i="32"/>
  <c r="L302" i="32"/>
  <c r="L301" i="32" s="1"/>
  <c r="K302" i="32"/>
  <c r="K301" i="32" s="1"/>
  <c r="J302" i="32"/>
  <c r="J301" i="32" s="1"/>
  <c r="I302" i="32"/>
  <c r="I301" i="32" s="1"/>
  <c r="L296" i="32"/>
  <c r="L295" i="32" s="1"/>
  <c r="K296" i="32"/>
  <c r="K295" i="32" s="1"/>
  <c r="J296" i="32"/>
  <c r="I296" i="32"/>
  <c r="I295" i="32" s="1"/>
  <c r="J295" i="32"/>
  <c r="L293" i="32"/>
  <c r="L292" i="32" s="1"/>
  <c r="K293" i="32"/>
  <c r="K292" i="32" s="1"/>
  <c r="J293" i="32"/>
  <c r="J292" i="32" s="1"/>
  <c r="I293" i="32"/>
  <c r="I292" i="32" s="1"/>
  <c r="L290" i="32"/>
  <c r="L289" i="32" s="1"/>
  <c r="K290" i="32"/>
  <c r="K289" i="32" s="1"/>
  <c r="J290" i="32"/>
  <c r="I290" i="32"/>
  <c r="I289" i="32" s="1"/>
  <c r="J289" i="32"/>
  <c r="L286" i="32"/>
  <c r="L285" i="32" s="1"/>
  <c r="K286" i="32"/>
  <c r="K285" i="32" s="1"/>
  <c r="J286" i="32"/>
  <c r="I286" i="32"/>
  <c r="I285" i="32" s="1"/>
  <c r="J285" i="32"/>
  <c r="L282" i="32"/>
  <c r="L281" i="32" s="1"/>
  <c r="K282" i="32"/>
  <c r="K281" i="32" s="1"/>
  <c r="J282" i="32"/>
  <c r="J281" i="32" s="1"/>
  <c r="I282" i="32"/>
  <c r="I281" i="32" s="1"/>
  <c r="L278" i="32"/>
  <c r="L277" i="32" s="1"/>
  <c r="K278" i="32"/>
  <c r="K277" i="32" s="1"/>
  <c r="J278" i="32"/>
  <c r="J277" i="32" s="1"/>
  <c r="I278" i="32"/>
  <c r="I277" i="32" s="1"/>
  <c r="L274" i="32"/>
  <c r="K274" i="32"/>
  <c r="J274" i="32"/>
  <c r="I274" i="32"/>
  <c r="L271" i="32"/>
  <c r="K271" i="32"/>
  <c r="J271" i="32"/>
  <c r="I271" i="32"/>
  <c r="L269" i="32"/>
  <c r="L268" i="32" s="1"/>
  <c r="K269" i="32"/>
  <c r="K268" i="32" s="1"/>
  <c r="J269" i="32"/>
  <c r="J268" i="32" s="1"/>
  <c r="I269" i="32"/>
  <c r="I268" i="32" s="1"/>
  <c r="L264" i="32"/>
  <c r="K264" i="32"/>
  <c r="J264" i="32"/>
  <c r="J263" i="32" s="1"/>
  <c r="I264" i="32"/>
  <c r="I263" i="32" s="1"/>
  <c r="L263" i="32"/>
  <c r="K263" i="32"/>
  <c r="L261" i="32"/>
  <c r="K261" i="32"/>
  <c r="J261" i="32"/>
  <c r="J260" i="32" s="1"/>
  <c r="I261" i="32"/>
  <c r="L260" i="32"/>
  <c r="K260" i="32"/>
  <c r="I260" i="32"/>
  <c r="L258" i="32"/>
  <c r="K258" i="32"/>
  <c r="J258" i="32"/>
  <c r="J257" i="32" s="1"/>
  <c r="I258" i="32"/>
  <c r="I257" i="32" s="1"/>
  <c r="L257" i="32"/>
  <c r="K257" i="32"/>
  <c r="L254" i="32"/>
  <c r="K254" i="32"/>
  <c r="J254" i="32"/>
  <c r="J253" i="32" s="1"/>
  <c r="I254" i="32"/>
  <c r="I253" i="32" s="1"/>
  <c r="L253" i="32"/>
  <c r="K253" i="32"/>
  <c r="L250" i="32"/>
  <c r="K250" i="32"/>
  <c r="J250" i="32"/>
  <c r="J249" i="32" s="1"/>
  <c r="I250" i="32"/>
  <c r="L249" i="32"/>
  <c r="K249" i="32"/>
  <c r="I249" i="32"/>
  <c r="L246" i="32"/>
  <c r="K246" i="32"/>
  <c r="J246" i="32"/>
  <c r="J245" i="32" s="1"/>
  <c r="I246" i="32"/>
  <c r="I245" i="32" s="1"/>
  <c r="L245" i="32"/>
  <c r="K245" i="32"/>
  <c r="L242" i="32"/>
  <c r="K242" i="32"/>
  <c r="J242" i="32"/>
  <c r="I242" i="32"/>
  <c r="L239" i="32"/>
  <c r="K239" i="32"/>
  <c r="J239" i="32"/>
  <c r="I239" i="32"/>
  <c r="L237" i="32"/>
  <c r="K237" i="32"/>
  <c r="J237" i="32"/>
  <c r="J236" i="32" s="1"/>
  <c r="I237" i="32"/>
  <c r="L236" i="32"/>
  <c r="L235" i="32" s="1"/>
  <c r="K236" i="32"/>
  <c r="K235" i="32" s="1"/>
  <c r="I236" i="32"/>
  <c r="L230" i="32"/>
  <c r="K230" i="32"/>
  <c r="J230" i="32"/>
  <c r="J229" i="32" s="1"/>
  <c r="J228" i="32" s="1"/>
  <c r="I230" i="32"/>
  <c r="L229" i="32"/>
  <c r="L228" i="32" s="1"/>
  <c r="K229" i="32"/>
  <c r="K228" i="32" s="1"/>
  <c r="I229" i="32"/>
  <c r="I228" i="32" s="1"/>
  <c r="L226" i="32"/>
  <c r="L225" i="32" s="1"/>
  <c r="L224" i="32" s="1"/>
  <c r="K226" i="32"/>
  <c r="K225" i="32" s="1"/>
  <c r="K224" i="32" s="1"/>
  <c r="J226" i="32"/>
  <c r="J225" i="32" s="1"/>
  <c r="J224" i="32" s="1"/>
  <c r="I226" i="32"/>
  <c r="I225" i="32" s="1"/>
  <c r="I224" i="32" s="1"/>
  <c r="P217" i="32"/>
  <c r="O217" i="32"/>
  <c r="N217" i="32"/>
  <c r="M217" i="32"/>
  <c r="L217" i="32"/>
  <c r="K217" i="32"/>
  <c r="K216" i="32" s="1"/>
  <c r="J217" i="32"/>
  <c r="J216" i="32" s="1"/>
  <c r="I217" i="32"/>
  <c r="I216" i="32" s="1"/>
  <c r="L216" i="32"/>
  <c r="L214" i="32"/>
  <c r="K214" i="32"/>
  <c r="K213" i="32" s="1"/>
  <c r="K212" i="32" s="1"/>
  <c r="J214" i="32"/>
  <c r="I214" i="32"/>
  <c r="I213" i="32" s="1"/>
  <c r="L213" i="32"/>
  <c r="L212" i="32" s="1"/>
  <c r="J213" i="32"/>
  <c r="L207" i="32"/>
  <c r="L206" i="32" s="1"/>
  <c r="L205" i="32" s="1"/>
  <c r="K207" i="32"/>
  <c r="K206" i="32" s="1"/>
  <c r="K205" i="32" s="1"/>
  <c r="J207" i="32"/>
  <c r="J206" i="32" s="1"/>
  <c r="J205" i="32" s="1"/>
  <c r="I207" i="32"/>
  <c r="I206" i="32" s="1"/>
  <c r="I205" i="32" s="1"/>
  <c r="L203" i="32"/>
  <c r="K203" i="32"/>
  <c r="K202" i="32" s="1"/>
  <c r="J203" i="32"/>
  <c r="J202" i="32" s="1"/>
  <c r="I203" i="32"/>
  <c r="I202" i="32" s="1"/>
  <c r="L202" i="32"/>
  <c r="L198" i="32"/>
  <c r="K198" i="32"/>
  <c r="K197" i="32" s="1"/>
  <c r="J198" i="32"/>
  <c r="J197" i="32" s="1"/>
  <c r="I198" i="32"/>
  <c r="I197" i="32" s="1"/>
  <c r="L197" i="32"/>
  <c r="L192" i="32"/>
  <c r="L191" i="32" s="1"/>
  <c r="K192" i="32"/>
  <c r="K191" i="32" s="1"/>
  <c r="J192" i="32"/>
  <c r="I192" i="32"/>
  <c r="I191" i="32" s="1"/>
  <c r="J191" i="32"/>
  <c r="L187" i="32"/>
  <c r="L186" i="32" s="1"/>
  <c r="K187" i="32"/>
  <c r="K186" i="32" s="1"/>
  <c r="J187" i="32"/>
  <c r="J186" i="32" s="1"/>
  <c r="I187" i="32"/>
  <c r="I186" i="32" s="1"/>
  <c r="L184" i="32"/>
  <c r="K184" i="32"/>
  <c r="K183" i="32" s="1"/>
  <c r="J184" i="32"/>
  <c r="J183" i="32" s="1"/>
  <c r="I184" i="32"/>
  <c r="I183" i="32" s="1"/>
  <c r="L183" i="32"/>
  <c r="L176" i="32"/>
  <c r="K176" i="32"/>
  <c r="J176" i="32"/>
  <c r="J175" i="32" s="1"/>
  <c r="I176" i="32"/>
  <c r="I175" i="32" s="1"/>
  <c r="L175" i="32"/>
  <c r="K175" i="32"/>
  <c r="L171" i="32"/>
  <c r="K171" i="32"/>
  <c r="J171" i="32"/>
  <c r="J170" i="32" s="1"/>
  <c r="J169" i="32" s="1"/>
  <c r="I171" i="32"/>
  <c r="I170" i="32" s="1"/>
  <c r="L170" i="32"/>
  <c r="K170" i="32"/>
  <c r="K169" i="32" s="1"/>
  <c r="L167" i="32"/>
  <c r="L166" i="32" s="1"/>
  <c r="L165" i="32" s="1"/>
  <c r="K167" i="32"/>
  <c r="J167" i="32"/>
  <c r="J166" i="32" s="1"/>
  <c r="J165" i="32" s="1"/>
  <c r="I167" i="32"/>
  <c r="I166" i="32" s="1"/>
  <c r="I165" i="32" s="1"/>
  <c r="K166" i="32"/>
  <c r="K165" i="32" s="1"/>
  <c r="L162" i="32"/>
  <c r="L161" i="32" s="1"/>
  <c r="K162" i="32"/>
  <c r="K161" i="32" s="1"/>
  <c r="J162" i="32"/>
  <c r="J161" i="32" s="1"/>
  <c r="I162" i="32"/>
  <c r="I161" i="32" s="1"/>
  <c r="L157" i="32"/>
  <c r="L156" i="32" s="1"/>
  <c r="L155" i="32" s="1"/>
  <c r="L154" i="32" s="1"/>
  <c r="K157" i="32"/>
  <c r="K156" i="32" s="1"/>
  <c r="K155" i="32" s="1"/>
  <c r="K154" i="32" s="1"/>
  <c r="J157" i="32"/>
  <c r="I157" i="32"/>
  <c r="I156" i="32" s="1"/>
  <c r="J156" i="32"/>
  <c r="L151" i="32"/>
  <c r="L150" i="32" s="1"/>
  <c r="L149" i="32" s="1"/>
  <c r="K151" i="32"/>
  <c r="K150" i="32" s="1"/>
  <c r="K149" i="32" s="1"/>
  <c r="J151" i="32"/>
  <c r="I151" i="32"/>
  <c r="I150" i="32" s="1"/>
  <c r="I149" i="32" s="1"/>
  <c r="J150" i="32"/>
  <c r="J149" i="32" s="1"/>
  <c r="L147" i="32"/>
  <c r="K147" i="32"/>
  <c r="J147" i="32"/>
  <c r="J146" i="32" s="1"/>
  <c r="I147" i="32"/>
  <c r="I146" i="32" s="1"/>
  <c r="L146" i="32"/>
  <c r="K146" i="32"/>
  <c r="L143" i="32"/>
  <c r="K143" i="32"/>
  <c r="J143" i="32"/>
  <c r="J142" i="32" s="1"/>
  <c r="J141" i="32" s="1"/>
  <c r="I143" i="32"/>
  <c r="I142" i="32" s="1"/>
  <c r="I141" i="32" s="1"/>
  <c r="L142" i="32"/>
  <c r="L141" i="32" s="1"/>
  <c r="K142" i="32"/>
  <c r="K141" i="32" s="1"/>
  <c r="L138" i="32"/>
  <c r="L137" i="32" s="1"/>
  <c r="L136" i="32" s="1"/>
  <c r="K138" i="32"/>
  <c r="K137" i="32" s="1"/>
  <c r="K136" i="32" s="1"/>
  <c r="J138" i="32"/>
  <c r="J137" i="32" s="1"/>
  <c r="J136" i="32" s="1"/>
  <c r="I138" i="32"/>
  <c r="I137" i="32" s="1"/>
  <c r="I136" i="32" s="1"/>
  <c r="L133" i="32"/>
  <c r="L132" i="32" s="1"/>
  <c r="L131" i="32" s="1"/>
  <c r="K133" i="32"/>
  <c r="K132" i="32" s="1"/>
  <c r="K131" i="32" s="1"/>
  <c r="J133" i="32"/>
  <c r="I133" i="32"/>
  <c r="I132" i="32" s="1"/>
  <c r="I131" i="32" s="1"/>
  <c r="J132" i="32"/>
  <c r="J131" i="32" s="1"/>
  <c r="L129" i="32"/>
  <c r="K129" i="32"/>
  <c r="K128" i="32" s="1"/>
  <c r="K127" i="32" s="1"/>
  <c r="J129" i="32"/>
  <c r="J128" i="32" s="1"/>
  <c r="J127" i="32" s="1"/>
  <c r="I129" i="32"/>
  <c r="I128" i="32" s="1"/>
  <c r="I127" i="32" s="1"/>
  <c r="L128" i="32"/>
  <c r="L127" i="32" s="1"/>
  <c r="L125" i="32"/>
  <c r="K125" i="32"/>
  <c r="K124" i="32" s="1"/>
  <c r="K123" i="32" s="1"/>
  <c r="J125" i="32"/>
  <c r="J124" i="32" s="1"/>
  <c r="J123" i="32" s="1"/>
  <c r="I125" i="32"/>
  <c r="I124" i="32" s="1"/>
  <c r="I123" i="32" s="1"/>
  <c r="L124" i="32"/>
  <c r="L123" i="32" s="1"/>
  <c r="L121" i="32"/>
  <c r="K121" i="32"/>
  <c r="J121" i="32"/>
  <c r="J120" i="32" s="1"/>
  <c r="J119" i="32" s="1"/>
  <c r="I121" i="32"/>
  <c r="I120" i="32" s="1"/>
  <c r="I119" i="32" s="1"/>
  <c r="L120" i="32"/>
  <c r="L119" i="32" s="1"/>
  <c r="K120" i="32"/>
  <c r="K119" i="32" s="1"/>
  <c r="L117" i="32"/>
  <c r="K117" i="32"/>
  <c r="J117" i="32"/>
  <c r="I117" i="32"/>
  <c r="I116" i="32" s="1"/>
  <c r="I115" i="32" s="1"/>
  <c r="L116" i="32"/>
  <c r="L115" i="32" s="1"/>
  <c r="K116" i="32"/>
  <c r="K115" i="32" s="1"/>
  <c r="J116" i="32"/>
  <c r="J115" i="32" s="1"/>
  <c r="L112" i="32"/>
  <c r="L111" i="32" s="1"/>
  <c r="L110" i="32" s="1"/>
  <c r="K112" i="32"/>
  <c r="K111" i="32" s="1"/>
  <c r="K110" i="32" s="1"/>
  <c r="J112" i="32"/>
  <c r="J111" i="32" s="1"/>
  <c r="J110" i="32" s="1"/>
  <c r="I112" i="32"/>
  <c r="I111" i="32"/>
  <c r="I110" i="32" s="1"/>
  <c r="L106" i="32"/>
  <c r="L105" i="32" s="1"/>
  <c r="K106" i="32"/>
  <c r="K105" i="32" s="1"/>
  <c r="J106" i="32"/>
  <c r="J105" i="32" s="1"/>
  <c r="I106" i="32"/>
  <c r="I105" i="32" s="1"/>
  <c r="L102" i="32"/>
  <c r="L101" i="32" s="1"/>
  <c r="K102" i="32"/>
  <c r="K101" i="32" s="1"/>
  <c r="J102" i="32"/>
  <c r="J101" i="32" s="1"/>
  <c r="I102" i="32"/>
  <c r="I101" i="32" s="1"/>
  <c r="L97" i="32"/>
  <c r="K97" i="32"/>
  <c r="J97" i="32"/>
  <c r="I97" i="32"/>
  <c r="I96" i="32" s="1"/>
  <c r="I95" i="32" s="1"/>
  <c r="L96" i="32"/>
  <c r="L95" i="32" s="1"/>
  <c r="K96" i="32"/>
  <c r="K95" i="32" s="1"/>
  <c r="J96" i="32"/>
  <c r="J95" i="32" s="1"/>
  <c r="L92" i="32"/>
  <c r="L91" i="32" s="1"/>
  <c r="L90" i="32" s="1"/>
  <c r="K92" i="32"/>
  <c r="K91" i="32" s="1"/>
  <c r="K90" i="32" s="1"/>
  <c r="J92" i="32"/>
  <c r="J91" i="32" s="1"/>
  <c r="J90" i="32" s="1"/>
  <c r="I92" i="32"/>
  <c r="I91" i="32" s="1"/>
  <c r="I90" i="32" s="1"/>
  <c r="L85" i="32"/>
  <c r="L84" i="32" s="1"/>
  <c r="L83" i="32" s="1"/>
  <c r="L82" i="32" s="1"/>
  <c r="K85" i="32"/>
  <c r="K84" i="32" s="1"/>
  <c r="K83" i="32" s="1"/>
  <c r="K82" i="32" s="1"/>
  <c r="J85" i="32"/>
  <c r="J84" i="32" s="1"/>
  <c r="J83" i="32" s="1"/>
  <c r="J82" i="32" s="1"/>
  <c r="I85" i="32"/>
  <c r="I84" i="32" s="1"/>
  <c r="I83" i="32" s="1"/>
  <c r="I82" i="32" s="1"/>
  <c r="L80" i="32"/>
  <c r="L79" i="32" s="1"/>
  <c r="L78" i="32" s="1"/>
  <c r="K80" i="32"/>
  <c r="K79" i="32" s="1"/>
  <c r="K78" i="32" s="1"/>
  <c r="J80" i="32"/>
  <c r="J79" i="32" s="1"/>
  <c r="J78" i="32" s="1"/>
  <c r="I80" i="32"/>
  <c r="I79" i="32" s="1"/>
  <c r="I78" i="32" s="1"/>
  <c r="L74" i="32"/>
  <c r="K74" i="32"/>
  <c r="J74" i="32"/>
  <c r="I74" i="32"/>
  <c r="I73" i="32" s="1"/>
  <c r="L73" i="32"/>
  <c r="K73" i="32"/>
  <c r="J73" i="32"/>
  <c r="L69" i="32"/>
  <c r="K69" i="32"/>
  <c r="J69" i="32"/>
  <c r="I69" i="32"/>
  <c r="I68" i="32" s="1"/>
  <c r="L68" i="32"/>
  <c r="K68" i="32"/>
  <c r="J68" i="32"/>
  <c r="L64" i="32"/>
  <c r="K64" i="32"/>
  <c r="J64" i="32"/>
  <c r="I64" i="32"/>
  <c r="I63" i="32" s="1"/>
  <c r="L63" i="32"/>
  <c r="K63" i="32"/>
  <c r="J63" i="32"/>
  <c r="L45" i="32"/>
  <c r="K45" i="32"/>
  <c r="J45" i="32"/>
  <c r="I45" i="32"/>
  <c r="I44" i="32" s="1"/>
  <c r="I43" i="32" s="1"/>
  <c r="I42" i="32" s="1"/>
  <c r="L44" i="32"/>
  <c r="L43" i="32" s="1"/>
  <c r="L42" i="32" s="1"/>
  <c r="K44" i="32"/>
  <c r="K43" i="32" s="1"/>
  <c r="K42" i="32" s="1"/>
  <c r="J44" i="32"/>
  <c r="J43" i="32" s="1"/>
  <c r="J42" i="32" s="1"/>
  <c r="L40" i="32"/>
  <c r="K40" i="32"/>
  <c r="J40" i="32"/>
  <c r="I40" i="32"/>
  <c r="I39" i="32" s="1"/>
  <c r="I38" i="32" s="1"/>
  <c r="L39" i="32"/>
  <c r="L38" i="32" s="1"/>
  <c r="K39" i="32"/>
  <c r="K38" i="32" s="1"/>
  <c r="J39" i="32"/>
  <c r="J38" i="32" s="1"/>
  <c r="L36" i="32"/>
  <c r="K36" i="32"/>
  <c r="J36" i="32"/>
  <c r="I36" i="32"/>
  <c r="L34" i="32"/>
  <c r="K34" i="32"/>
  <c r="J34" i="32"/>
  <c r="I34" i="32"/>
  <c r="I33" i="32" s="1"/>
  <c r="I32" i="32" s="1"/>
  <c r="I31" i="32" s="1"/>
  <c r="L33" i="32"/>
  <c r="L32" i="32" s="1"/>
  <c r="K33" i="32"/>
  <c r="K32" i="32" s="1"/>
  <c r="J33" i="32"/>
  <c r="J32" i="32" s="1"/>
  <c r="J31" i="32" s="1"/>
  <c r="L361" i="12"/>
  <c r="K361" i="12"/>
  <c r="K360" i="12" s="1"/>
  <c r="J361" i="12"/>
  <c r="J360" i="12" s="1"/>
  <c r="I361" i="12"/>
  <c r="I360" i="12" s="1"/>
  <c r="L360" i="12"/>
  <c r="L358" i="12"/>
  <c r="K358" i="12"/>
  <c r="K357" i="12" s="1"/>
  <c r="J358" i="12"/>
  <c r="J357" i="12" s="1"/>
  <c r="I358" i="12"/>
  <c r="L357" i="12"/>
  <c r="I357" i="12"/>
  <c r="L355" i="12"/>
  <c r="K355" i="12"/>
  <c r="K354" i="12" s="1"/>
  <c r="J355" i="12"/>
  <c r="J354" i="12" s="1"/>
  <c r="I355" i="12"/>
  <c r="I354" i="12" s="1"/>
  <c r="L354" i="12"/>
  <c r="L351" i="12"/>
  <c r="K351" i="12"/>
  <c r="K350" i="12" s="1"/>
  <c r="J351" i="12"/>
  <c r="J350" i="12" s="1"/>
  <c r="I351" i="12"/>
  <c r="I350" i="12" s="1"/>
  <c r="L350" i="12"/>
  <c r="L347" i="12"/>
  <c r="K347" i="12"/>
  <c r="K346" i="12" s="1"/>
  <c r="J347" i="12"/>
  <c r="J346" i="12" s="1"/>
  <c r="I347" i="12"/>
  <c r="I346" i="12" s="1"/>
  <c r="L346" i="12"/>
  <c r="L343" i="12"/>
  <c r="K343" i="12"/>
  <c r="K342" i="12" s="1"/>
  <c r="J343" i="12"/>
  <c r="J342" i="12" s="1"/>
  <c r="I343" i="12"/>
  <c r="I342" i="12" s="1"/>
  <c r="L342" i="12"/>
  <c r="L339" i="12"/>
  <c r="K339" i="12"/>
  <c r="J339" i="12"/>
  <c r="I339" i="12"/>
  <c r="L336" i="12"/>
  <c r="K336" i="12"/>
  <c r="J336" i="12"/>
  <c r="I336" i="12"/>
  <c r="P334" i="12"/>
  <c r="O334" i="12"/>
  <c r="N334" i="12"/>
  <c r="M334" i="12"/>
  <c r="L334" i="12"/>
  <c r="L333" i="12" s="1"/>
  <c r="K334" i="12"/>
  <c r="K333" i="12" s="1"/>
  <c r="J334" i="12"/>
  <c r="J333" i="12" s="1"/>
  <c r="I334" i="12"/>
  <c r="I333" i="12" s="1"/>
  <c r="L329" i="12"/>
  <c r="K329" i="12"/>
  <c r="J329" i="12"/>
  <c r="I329" i="12"/>
  <c r="L328" i="12"/>
  <c r="K328" i="12"/>
  <c r="J328" i="12"/>
  <c r="I328" i="12"/>
  <c r="L326" i="12"/>
  <c r="K326" i="12"/>
  <c r="J326" i="12"/>
  <c r="I326" i="12"/>
  <c r="L325" i="12"/>
  <c r="K325" i="12"/>
  <c r="J325" i="12"/>
  <c r="I325" i="12"/>
  <c r="L323" i="12"/>
  <c r="K323" i="12"/>
  <c r="J323" i="12"/>
  <c r="I323" i="12"/>
  <c r="L322" i="12"/>
  <c r="K322" i="12"/>
  <c r="J322" i="12"/>
  <c r="I322" i="12"/>
  <c r="L319" i="12"/>
  <c r="K319" i="12"/>
  <c r="J319" i="12"/>
  <c r="I319" i="12"/>
  <c r="L318" i="12"/>
  <c r="K318" i="12"/>
  <c r="J318" i="12"/>
  <c r="I318" i="12"/>
  <c r="L315" i="12"/>
  <c r="K315" i="12"/>
  <c r="J315" i="12"/>
  <c r="I315" i="12"/>
  <c r="L314" i="12"/>
  <c r="K314" i="12"/>
  <c r="J314" i="12"/>
  <c r="I314" i="12"/>
  <c r="L311" i="12"/>
  <c r="K311" i="12"/>
  <c r="J311" i="12"/>
  <c r="I311" i="12"/>
  <c r="L310" i="12"/>
  <c r="K310" i="12"/>
  <c r="J310" i="12"/>
  <c r="I310" i="12"/>
  <c r="L307" i="12"/>
  <c r="K307" i="12"/>
  <c r="J307" i="12"/>
  <c r="I307" i="12"/>
  <c r="L304" i="12"/>
  <c r="K304" i="12"/>
  <c r="J304" i="12"/>
  <c r="I304" i="12"/>
  <c r="L302" i="12"/>
  <c r="K302" i="12"/>
  <c r="J302" i="12"/>
  <c r="I302" i="12"/>
  <c r="L301" i="12"/>
  <c r="L300" i="12" s="1"/>
  <c r="K301" i="12"/>
  <c r="K300" i="12" s="1"/>
  <c r="J301" i="12"/>
  <c r="J300" i="12" s="1"/>
  <c r="I301" i="12"/>
  <c r="I300" i="12" s="1"/>
  <c r="L296" i="12"/>
  <c r="K296" i="12"/>
  <c r="J296" i="12"/>
  <c r="I296" i="12"/>
  <c r="L295" i="12"/>
  <c r="K295" i="12"/>
  <c r="J295" i="12"/>
  <c r="I295" i="12"/>
  <c r="L293" i="12"/>
  <c r="K293" i="12"/>
  <c r="J293" i="12"/>
  <c r="I293" i="12"/>
  <c r="L292" i="12"/>
  <c r="K292" i="12"/>
  <c r="J292" i="12"/>
  <c r="I292" i="12"/>
  <c r="L290" i="12"/>
  <c r="K290" i="12"/>
  <c r="J290" i="12"/>
  <c r="I290" i="12"/>
  <c r="L289" i="12"/>
  <c r="K289" i="12"/>
  <c r="J289" i="12"/>
  <c r="I289" i="12"/>
  <c r="L286" i="12"/>
  <c r="K286" i="12"/>
  <c r="J286" i="12"/>
  <c r="I286" i="12"/>
  <c r="L285" i="12"/>
  <c r="K285" i="12"/>
  <c r="J285" i="12"/>
  <c r="I285" i="12"/>
  <c r="L282" i="12"/>
  <c r="K282" i="12"/>
  <c r="J282" i="12"/>
  <c r="I282" i="12"/>
  <c r="L281" i="12"/>
  <c r="K281" i="12"/>
  <c r="J281" i="12"/>
  <c r="I281" i="12"/>
  <c r="L278" i="12"/>
  <c r="K278" i="12"/>
  <c r="J278" i="12"/>
  <c r="I278" i="12"/>
  <c r="L277" i="12"/>
  <c r="K277" i="12"/>
  <c r="J277" i="12"/>
  <c r="I277" i="12"/>
  <c r="L274" i="12"/>
  <c r="K274" i="12"/>
  <c r="J274" i="12"/>
  <c r="I274" i="12"/>
  <c r="L271" i="12"/>
  <c r="K271" i="12"/>
  <c r="J271" i="12"/>
  <c r="I271" i="12"/>
  <c r="L269" i="12"/>
  <c r="K269" i="12"/>
  <c r="J269" i="12"/>
  <c r="I269" i="12"/>
  <c r="L268" i="12"/>
  <c r="L267" i="12" s="1"/>
  <c r="K268" i="12"/>
  <c r="K267" i="12" s="1"/>
  <c r="J268" i="12"/>
  <c r="J267" i="12" s="1"/>
  <c r="I268" i="12"/>
  <c r="I267" i="12" s="1"/>
  <c r="L264" i="12"/>
  <c r="L263" i="12" s="1"/>
  <c r="K264" i="12"/>
  <c r="K263" i="12" s="1"/>
  <c r="J264" i="12"/>
  <c r="J263" i="12" s="1"/>
  <c r="I264" i="12"/>
  <c r="I263" i="12" s="1"/>
  <c r="L261" i="12"/>
  <c r="L260" i="12" s="1"/>
  <c r="K261" i="12"/>
  <c r="K260" i="12" s="1"/>
  <c r="J261" i="12"/>
  <c r="J260" i="12" s="1"/>
  <c r="I261" i="12"/>
  <c r="I260" i="12" s="1"/>
  <c r="L258" i="12"/>
  <c r="L257" i="12" s="1"/>
  <c r="K258" i="12"/>
  <c r="K257" i="12" s="1"/>
  <c r="J258" i="12"/>
  <c r="I258" i="12"/>
  <c r="I257" i="12" s="1"/>
  <c r="J257" i="12"/>
  <c r="L254" i="12"/>
  <c r="L253" i="12" s="1"/>
  <c r="K254" i="12"/>
  <c r="J254" i="12"/>
  <c r="J253" i="12" s="1"/>
  <c r="I254" i="12"/>
  <c r="I253" i="12" s="1"/>
  <c r="K253" i="12"/>
  <c r="L250" i="12"/>
  <c r="L249" i="12" s="1"/>
  <c r="K250" i="12"/>
  <c r="K249" i="12" s="1"/>
  <c r="J250" i="12"/>
  <c r="J249" i="12" s="1"/>
  <c r="I250" i="12"/>
  <c r="I249" i="12" s="1"/>
  <c r="L246" i="12"/>
  <c r="L245" i="12" s="1"/>
  <c r="K246" i="12"/>
  <c r="K245" i="12" s="1"/>
  <c r="J246" i="12"/>
  <c r="J245" i="12" s="1"/>
  <c r="I246" i="12"/>
  <c r="I245" i="12" s="1"/>
  <c r="L242" i="12"/>
  <c r="K242" i="12"/>
  <c r="J242" i="12"/>
  <c r="I242" i="12"/>
  <c r="L239" i="12"/>
  <c r="K239" i="12"/>
  <c r="J239" i="12"/>
  <c r="I239" i="12"/>
  <c r="L237" i="12"/>
  <c r="K237" i="12"/>
  <c r="K236" i="12" s="1"/>
  <c r="J237" i="12"/>
  <c r="J236" i="12" s="1"/>
  <c r="I237" i="12"/>
  <c r="I236" i="12" s="1"/>
  <c r="L236" i="12"/>
  <c r="L230" i="12"/>
  <c r="L229" i="12" s="1"/>
  <c r="L228" i="12" s="1"/>
  <c r="K230" i="12"/>
  <c r="K229" i="12" s="1"/>
  <c r="K228" i="12" s="1"/>
  <c r="J230" i="12"/>
  <c r="J229" i="12" s="1"/>
  <c r="J228" i="12" s="1"/>
  <c r="I230" i="12"/>
  <c r="I229" i="12" s="1"/>
  <c r="I228" i="12" s="1"/>
  <c r="L226" i="12"/>
  <c r="K226" i="12"/>
  <c r="J226" i="12"/>
  <c r="I226" i="12"/>
  <c r="L225" i="12"/>
  <c r="K225" i="12"/>
  <c r="K224" i="12" s="1"/>
  <c r="J225" i="12"/>
  <c r="J224" i="12" s="1"/>
  <c r="I225" i="12"/>
  <c r="I224" i="12" s="1"/>
  <c r="L224" i="12"/>
  <c r="P217" i="12"/>
  <c r="O217" i="12"/>
  <c r="N217" i="12"/>
  <c r="M217" i="12"/>
  <c r="L217" i="12"/>
  <c r="L216" i="12" s="1"/>
  <c r="K217" i="12"/>
  <c r="J217" i="12"/>
  <c r="J216" i="12" s="1"/>
  <c r="I217" i="12"/>
  <c r="I216" i="12" s="1"/>
  <c r="K216" i="12"/>
  <c r="L214" i="12"/>
  <c r="L213" i="12" s="1"/>
  <c r="L212" i="12" s="1"/>
  <c r="K214" i="12"/>
  <c r="K213" i="12" s="1"/>
  <c r="K212" i="12" s="1"/>
  <c r="J214" i="12"/>
  <c r="I214" i="12"/>
  <c r="I213" i="12" s="1"/>
  <c r="J213" i="12"/>
  <c r="L207" i="12"/>
  <c r="K207" i="12"/>
  <c r="K206" i="12" s="1"/>
  <c r="K205" i="12" s="1"/>
  <c r="J207" i="12"/>
  <c r="J206" i="12" s="1"/>
  <c r="J205" i="12" s="1"/>
  <c r="I207" i="12"/>
  <c r="I206" i="12" s="1"/>
  <c r="I205" i="12" s="1"/>
  <c r="L206" i="12"/>
  <c r="L205" i="12" s="1"/>
  <c r="L203" i="12"/>
  <c r="L202" i="12" s="1"/>
  <c r="K203" i="12"/>
  <c r="K202" i="12" s="1"/>
  <c r="J203" i="12"/>
  <c r="J202" i="12" s="1"/>
  <c r="I203" i="12"/>
  <c r="I202" i="12" s="1"/>
  <c r="L198" i="12"/>
  <c r="L197" i="12" s="1"/>
  <c r="K198" i="12"/>
  <c r="K197" i="12" s="1"/>
  <c r="J198" i="12"/>
  <c r="J197" i="12" s="1"/>
  <c r="I198" i="12"/>
  <c r="I197" i="12" s="1"/>
  <c r="L192" i="12"/>
  <c r="L191" i="12" s="1"/>
  <c r="K192" i="12"/>
  <c r="K191" i="12" s="1"/>
  <c r="J192" i="12"/>
  <c r="J191" i="12" s="1"/>
  <c r="I192" i="12"/>
  <c r="I191" i="12"/>
  <c r="L187" i="12"/>
  <c r="L186" i="12" s="1"/>
  <c r="K187" i="12"/>
  <c r="K186" i="12" s="1"/>
  <c r="J187" i="12"/>
  <c r="J186" i="12" s="1"/>
  <c r="I187" i="12"/>
  <c r="I186" i="12" s="1"/>
  <c r="L184" i="12"/>
  <c r="L183" i="12" s="1"/>
  <c r="K184" i="12"/>
  <c r="K183" i="12" s="1"/>
  <c r="J184" i="12"/>
  <c r="J183" i="12" s="1"/>
  <c r="I184" i="12"/>
  <c r="I183" i="12"/>
  <c r="L176" i="12"/>
  <c r="K176" i="12"/>
  <c r="K175" i="12" s="1"/>
  <c r="J176" i="12"/>
  <c r="J175" i="12" s="1"/>
  <c r="I176" i="12"/>
  <c r="I175" i="12" s="1"/>
  <c r="L175" i="12"/>
  <c r="L171" i="12"/>
  <c r="K171" i="12"/>
  <c r="K170" i="12" s="1"/>
  <c r="J171" i="12"/>
  <c r="J170" i="12" s="1"/>
  <c r="J169" i="12" s="1"/>
  <c r="I171" i="12"/>
  <c r="I170" i="12" s="1"/>
  <c r="I169" i="12" s="1"/>
  <c r="L170" i="12"/>
  <c r="L167" i="12"/>
  <c r="L166" i="12" s="1"/>
  <c r="L165" i="12" s="1"/>
  <c r="K167" i="12"/>
  <c r="K166" i="12" s="1"/>
  <c r="K165" i="12" s="1"/>
  <c r="J167" i="12"/>
  <c r="J166" i="12" s="1"/>
  <c r="J165" i="12" s="1"/>
  <c r="J164" i="12" s="1"/>
  <c r="I167" i="12"/>
  <c r="I166" i="12"/>
  <c r="I165" i="12" s="1"/>
  <c r="L162" i="12"/>
  <c r="L161" i="12" s="1"/>
  <c r="K162" i="12"/>
  <c r="K161" i="12" s="1"/>
  <c r="J162" i="12"/>
  <c r="I162" i="12"/>
  <c r="I161" i="12" s="1"/>
  <c r="J161" i="12"/>
  <c r="L157" i="12"/>
  <c r="L156" i="12" s="1"/>
  <c r="K157" i="12"/>
  <c r="K156" i="12" s="1"/>
  <c r="J157" i="12"/>
  <c r="J156" i="12" s="1"/>
  <c r="I157" i="12"/>
  <c r="I156" i="12" s="1"/>
  <c r="L151" i="12"/>
  <c r="L150" i="12" s="1"/>
  <c r="L149" i="12" s="1"/>
  <c r="K151" i="12"/>
  <c r="K150" i="12" s="1"/>
  <c r="K149" i="12" s="1"/>
  <c r="J151" i="12"/>
  <c r="I151" i="12"/>
  <c r="I150" i="12" s="1"/>
  <c r="I149" i="12" s="1"/>
  <c r="J150" i="12"/>
  <c r="J149" i="12" s="1"/>
  <c r="L147" i="12"/>
  <c r="K147" i="12"/>
  <c r="K146" i="12" s="1"/>
  <c r="J147" i="12"/>
  <c r="J146" i="12" s="1"/>
  <c r="I147" i="12"/>
  <c r="I146" i="12" s="1"/>
  <c r="L146" i="12"/>
  <c r="L143" i="12"/>
  <c r="K143" i="12"/>
  <c r="K142" i="12" s="1"/>
  <c r="K141" i="12" s="1"/>
  <c r="J143" i="12"/>
  <c r="J142" i="12" s="1"/>
  <c r="J141" i="12" s="1"/>
  <c r="I143" i="12"/>
  <c r="I142" i="12" s="1"/>
  <c r="I141" i="12" s="1"/>
  <c r="L142" i="12"/>
  <c r="L141" i="12"/>
  <c r="L138" i="12"/>
  <c r="L137" i="12" s="1"/>
  <c r="L136" i="12" s="1"/>
  <c r="K138" i="12"/>
  <c r="K137" i="12" s="1"/>
  <c r="K136" i="12" s="1"/>
  <c r="J138" i="12"/>
  <c r="I138" i="12"/>
  <c r="I137" i="12" s="1"/>
  <c r="I136" i="12" s="1"/>
  <c r="J137" i="12"/>
  <c r="J136" i="12" s="1"/>
  <c r="L133" i="12"/>
  <c r="L132" i="12" s="1"/>
  <c r="L131" i="12" s="1"/>
  <c r="K133" i="12"/>
  <c r="J133" i="12"/>
  <c r="J132" i="12" s="1"/>
  <c r="J131" i="12" s="1"/>
  <c r="I133" i="12"/>
  <c r="I132" i="12" s="1"/>
  <c r="I131" i="12" s="1"/>
  <c r="K132" i="12"/>
  <c r="K131" i="12" s="1"/>
  <c r="L129" i="12"/>
  <c r="K129" i="12"/>
  <c r="K128" i="12" s="1"/>
  <c r="K127" i="12" s="1"/>
  <c r="J129" i="12"/>
  <c r="J128" i="12" s="1"/>
  <c r="J127" i="12" s="1"/>
  <c r="I129" i="12"/>
  <c r="I128" i="12" s="1"/>
  <c r="I127" i="12" s="1"/>
  <c r="L128" i="12"/>
  <c r="L127" i="12" s="1"/>
  <c r="L125" i="12"/>
  <c r="K125" i="12"/>
  <c r="J125" i="12"/>
  <c r="I125" i="12"/>
  <c r="L124" i="12"/>
  <c r="K124" i="12"/>
  <c r="K123" i="12" s="1"/>
  <c r="J124" i="12"/>
  <c r="J123" i="12" s="1"/>
  <c r="I124" i="12"/>
  <c r="I123" i="12" s="1"/>
  <c r="L123" i="12"/>
  <c r="L121" i="12"/>
  <c r="L120" i="12" s="1"/>
  <c r="L119" i="12" s="1"/>
  <c r="K121" i="12"/>
  <c r="K120" i="12" s="1"/>
  <c r="K119" i="12" s="1"/>
  <c r="J121" i="12"/>
  <c r="J120" i="12" s="1"/>
  <c r="J119" i="12" s="1"/>
  <c r="I121" i="12"/>
  <c r="I120" i="12" s="1"/>
  <c r="I119" i="12" s="1"/>
  <c r="L117" i="12"/>
  <c r="K117" i="12"/>
  <c r="J117" i="12"/>
  <c r="I117" i="12"/>
  <c r="L116" i="12"/>
  <c r="L115" i="12" s="1"/>
  <c r="K116" i="12"/>
  <c r="K115" i="12" s="1"/>
  <c r="J116" i="12"/>
  <c r="J115" i="12" s="1"/>
  <c r="I116" i="12"/>
  <c r="I115" i="12" s="1"/>
  <c r="L112" i="12"/>
  <c r="L111" i="12" s="1"/>
  <c r="L110" i="12" s="1"/>
  <c r="K112" i="12"/>
  <c r="K111" i="12" s="1"/>
  <c r="K110" i="12" s="1"/>
  <c r="J112" i="12"/>
  <c r="J111" i="12" s="1"/>
  <c r="J110" i="12" s="1"/>
  <c r="I112" i="12"/>
  <c r="I111" i="12" s="1"/>
  <c r="I110" i="12" s="1"/>
  <c r="L106" i="12"/>
  <c r="L105" i="12" s="1"/>
  <c r="K106" i="12"/>
  <c r="K105" i="12" s="1"/>
  <c r="J106" i="12"/>
  <c r="J105" i="12" s="1"/>
  <c r="I106" i="12"/>
  <c r="I105" i="12" s="1"/>
  <c r="L102" i="12"/>
  <c r="L101" i="12" s="1"/>
  <c r="K102" i="12"/>
  <c r="K101" i="12" s="1"/>
  <c r="K100" i="12" s="1"/>
  <c r="J102" i="12"/>
  <c r="J101" i="12" s="1"/>
  <c r="I102" i="12"/>
  <c r="I101" i="12" s="1"/>
  <c r="L97" i="12"/>
  <c r="L96" i="12" s="1"/>
  <c r="L95" i="12" s="1"/>
  <c r="K97" i="12"/>
  <c r="K96" i="12" s="1"/>
  <c r="K95" i="12" s="1"/>
  <c r="J97" i="12"/>
  <c r="I97" i="12"/>
  <c r="I96" i="12" s="1"/>
  <c r="I95" i="12" s="1"/>
  <c r="J96" i="12"/>
  <c r="J95" i="12" s="1"/>
  <c r="L92" i="12"/>
  <c r="K92" i="12"/>
  <c r="K91" i="12" s="1"/>
  <c r="K90" i="12" s="1"/>
  <c r="J92" i="12"/>
  <c r="J91" i="12" s="1"/>
  <c r="J90" i="12" s="1"/>
  <c r="I92" i="12"/>
  <c r="I91" i="12" s="1"/>
  <c r="I90" i="12" s="1"/>
  <c r="L91" i="12"/>
  <c r="L90" i="12" s="1"/>
  <c r="L85" i="12"/>
  <c r="L84" i="12" s="1"/>
  <c r="L83" i="12" s="1"/>
  <c r="L82" i="12" s="1"/>
  <c r="K85" i="12"/>
  <c r="K84" i="12" s="1"/>
  <c r="K83" i="12" s="1"/>
  <c r="K82" i="12" s="1"/>
  <c r="J85" i="12"/>
  <c r="J84" i="12" s="1"/>
  <c r="J83" i="12" s="1"/>
  <c r="J82" i="12" s="1"/>
  <c r="I85" i="12"/>
  <c r="I84" i="12" s="1"/>
  <c r="I83" i="12" s="1"/>
  <c r="I82" i="12" s="1"/>
  <c r="L80" i="12"/>
  <c r="K80" i="12"/>
  <c r="K79" i="12" s="1"/>
  <c r="K78" i="12" s="1"/>
  <c r="J80" i="12"/>
  <c r="J79" i="12" s="1"/>
  <c r="J78" i="12" s="1"/>
  <c r="I80" i="12"/>
  <c r="I79" i="12" s="1"/>
  <c r="I78" i="12" s="1"/>
  <c r="L79" i="12"/>
  <c r="L78" i="12" s="1"/>
  <c r="L74" i="12"/>
  <c r="L73" i="12" s="1"/>
  <c r="K74" i="12"/>
  <c r="K73" i="12" s="1"/>
  <c r="J74" i="12"/>
  <c r="I74" i="12"/>
  <c r="I73" i="12" s="1"/>
  <c r="J73" i="12"/>
  <c r="L69" i="12"/>
  <c r="L68" i="12" s="1"/>
  <c r="K69" i="12"/>
  <c r="K68" i="12" s="1"/>
  <c r="J69" i="12"/>
  <c r="J68" i="12" s="1"/>
  <c r="I69" i="12"/>
  <c r="I68" i="12" s="1"/>
  <c r="L64" i="12"/>
  <c r="K64" i="12"/>
  <c r="J64" i="12"/>
  <c r="I64" i="12"/>
  <c r="L63" i="12"/>
  <c r="K63" i="12"/>
  <c r="J63" i="12"/>
  <c r="I63" i="12"/>
  <c r="L45" i="12"/>
  <c r="L44" i="12" s="1"/>
  <c r="L43" i="12" s="1"/>
  <c r="L42" i="12" s="1"/>
  <c r="K45" i="12"/>
  <c r="J45" i="12"/>
  <c r="J44" i="12" s="1"/>
  <c r="J43" i="12" s="1"/>
  <c r="J42" i="12" s="1"/>
  <c r="I45" i="12"/>
  <c r="I44" i="12" s="1"/>
  <c r="I43" i="12" s="1"/>
  <c r="I42" i="12" s="1"/>
  <c r="K44" i="12"/>
  <c r="K43" i="12" s="1"/>
  <c r="K42" i="12" s="1"/>
  <c r="L40" i="12"/>
  <c r="L39" i="12" s="1"/>
  <c r="L38" i="12" s="1"/>
  <c r="K40" i="12"/>
  <c r="K39" i="12" s="1"/>
  <c r="K38" i="12" s="1"/>
  <c r="J40" i="12"/>
  <c r="J39" i="12" s="1"/>
  <c r="J38" i="12" s="1"/>
  <c r="I40" i="12"/>
  <c r="I39" i="12" s="1"/>
  <c r="I38" i="12" s="1"/>
  <c r="L36" i="12"/>
  <c r="K36" i="12"/>
  <c r="J36" i="12"/>
  <c r="I36" i="12"/>
  <c r="L34" i="12"/>
  <c r="L33" i="12" s="1"/>
  <c r="L32" i="12" s="1"/>
  <c r="K34" i="12"/>
  <c r="K33" i="12" s="1"/>
  <c r="K32" i="12" s="1"/>
  <c r="J34" i="12"/>
  <c r="J33" i="12" s="1"/>
  <c r="J32" i="12" s="1"/>
  <c r="I34" i="12"/>
  <c r="I33" i="12" s="1"/>
  <c r="I32" i="12" s="1"/>
  <c r="L361" i="13"/>
  <c r="L360" i="13" s="1"/>
  <c r="K361" i="13"/>
  <c r="K360" i="13" s="1"/>
  <c r="J361" i="13"/>
  <c r="J360" i="13" s="1"/>
  <c r="I361" i="13"/>
  <c r="I360" i="13" s="1"/>
  <c r="L358" i="13"/>
  <c r="L357" i="13" s="1"/>
  <c r="K358" i="13"/>
  <c r="K357" i="13" s="1"/>
  <c r="J358" i="13"/>
  <c r="I358" i="13"/>
  <c r="I357" i="13" s="1"/>
  <c r="J357" i="13"/>
  <c r="L355" i="13"/>
  <c r="L354" i="13" s="1"/>
  <c r="K355" i="13"/>
  <c r="K354" i="13" s="1"/>
  <c r="J355" i="13"/>
  <c r="I355" i="13"/>
  <c r="I354" i="13" s="1"/>
  <c r="J354" i="13"/>
  <c r="L351" i="13"/>
  <c r="L350" i="13" s="1"/>
  <c r="K351" i="13"/>
  <c r="K350" i="13" s="1"/>
  <c r="J351" i="13"/>
  <c r="J350" i="13" s="1"/>
  <c r="I351" i="13"/>
  <c r="I350" i="13" s="1"/>
  <c r="L347" i="13"/>
  <c r="L346" i="13" s="1"/>
  <c r="K347" i="13"/>
  <c r="K346" i="13" s="1"/>
  <c r="J347" i="13"/>
  <c r="I347" i="13"/>
  <c r="J346" i="13"/>
  <c r="I346" i="13"/>
  <c r="L343" i="13"/>
  <c r="L342" i="13" s="1"/>
  <c r="K343" i="13"/>
  <c r="K342" i="13" s="1"/>
  <c r="J343" i="13"/>
  <c r="J342" i="13" s="1"/>
  <c r="I343" i="13"/>
  <c r="I342" i="13" s="1"/>
  <c r="L339" i="13"/>
  <c r="K339" i="13"/>
  <c r="J339" i="13"/>
  <c r="I339" i="13"/>
  <c r="L336" i="13"/>
  <c r="K336" i="13"/>
  <c r="J336" i="13"/>
  <c r="I336" i="13"/>
  <c r="P334" i="13"/>
  <c r="O334" i="13"/>
  <c r="N334" i="13"/>
  <c r="M334" i="13"/>
  <c r="L334" i="13"/>
  <c r="K334" i="13"/>
  <c r="J334" i="13"/>
  <c r="J333" i="13" s="1"/>
  <c r="I334" i="13"/>
  <c r="I333" i="13" s="1"/>
  <c r="L333" i="13"/>
  <c r="K333" i="13"/>
  <c r="L329" i="13"/>
  <c r="L328" i="13" s="1"/>
  <c r="K329" i="13"/>
  <c r="K328" i="13" s="1"/>
  <c r="J329" i="13"/>
  <c r="I329" i="13"/>
  <c r="I328" i="13" s="1"/>
  <c r="J328" i="13"/>
  <c r="L326" i="13"/>
  <c r="L325" i="13" s="1"/>
  <c r="K326" i="13"/>
  <c r="K325" i="13" s="1"/>
  <c r="J326" i="13"/>
  <c r="J325" i="13" s="1"/>
  <c r="I326" i="13"/>
  <c r="I325" i="13" s="1"/>
  <c r="L323" i="13"/>
  <c r="L322" i="13" s="1"/>
  <c r="K323" i="13"/>
  <c r="K322" i="13" s="1"/>
  <c r="J323" i="13"/>
  <c r="J322" i="13" s="1"/>
  <c r="I323" i="13"/>
  <c r="I322" i="13"/>
  <c r="L319" i="13"/>
  <c r="L318" i="13" s="1"/>
  <c r="K319" i="13"/>
  <c r="K318" i="13" s="1"/>
  <c r="J319" i="13"/>
  <c r="J318" i="13" s="1"/>
  <c r="I319" i="13"/>
  <c r="I318" i="13" s="1"/>
  <c r="L315" i="13"/>
  <c r="L314" i="13" s="1"/>
  <c r="K315" i="13"/>
  <c r="K314" i="13" s="1"/>
  <c r="J315" i="13"/>
  <c r="I315" i="13"/>
  <c r="I314" i="13" s="1"/>
  <c r="J314" i="13"/>
  <c r="L311" i="13"/>
  <c r="L310" i="13" s="1"/>
  <c r="K311" i="13"/>
  <c r="K310" i="13" s="1"/>
  <c r="J311" i="13"/>
  <c r="J310" i="13" s="1"/>
  <c r="I311" i="13"/>
  <c r="I310" i="13" s="1"/>
  <c r="L307" i="13"/>
  <c r="K307" i="13"/>
  <c r="J307" i="13"/>
  <c r="I307" i="13"/>
  <c r="L304" i="13"/>
  <c r="K304" i="13"/>
  <c r="J304" i="13"/>
  <c r="I304" i="13"/>
  <c r="L302" i="13"/>
  <c r="L301" i="13" s="1"/>
  <c r="K302" i="13"/>
  <c r="K301" i="13" s="1"/>
  <c r="J302" i="13"/>
  <c r="I302" i="13"/>
  <c r="J301" i="13"/>
  <c r="I301" i="13"/>
  <c r="L296" i="13"/>
  <c r="L295" i="13" s="1"/>
  <c r="K296" i="13"/>
  <c r="K295" i="13" s="1"/>
  <c r="J296" i="13"/>
  <c r="J295" i="13" s="1"/>
  <c r="I296" i="13"/>
  <c r="I295" i="13" s="1"/>
  <c r="L293" i="13"/>
  <c r="L292" i="13" s="1"/>
  <c r="K293" i="13"/>
  <c r="K292" i="13" s="1"/>
  <c r="J293" i="13"/>
  <c r="J292" i="13" s="1"/>
  <c r="I293" i="13"/>
  <c r="I292" i="13" s="1"/>
  <c r="L290" i="13"/>
  <c r="L289" i="13" s="1"/>
  <c r="K290" i="13"/>
  <c r="K289" i="13" s="1"/>
  <c r="J290" i="13"/>
  <c r="J289" i="13" s="1"/>
  <c r="I290" i="13"/>
  <c r="I289" i="13" s="1"/>
  <c r="L286" i="13"/>
  <c r="L285" i="13" s="1"/>
  <c r="K286" i="13"/>
  <c r="K285" i="13" s="1"/>
  <c r="J286" i="13"/>
  <c r="I286" i="13"/>
  <c r="J285" i="13"/>
  <c r="I285" i="13"/>
  <c r="L282" i="13"/>
  <c r="L281" i="13" s="1"/>
  <c r="K282" i="13"/>
  <c r="K281" i="13" s="1"/>
  <c r="J282" i="13"/>
  <c r="J281" i="13" s="1"/>
  <c r="I282" i="13"/>
  <c r="I281" i="13" s="1"/>
  <c r="L278" i="13"/>
  <c r="L277" i="13" s="1"/>
  <c r="K278" i="13"/>
  <c r="K277" i="13" s="1"/>
  <c r="J278" i="13"/>
  <c r="J277" i="13" s="1"/>
  <c r="I278" i="13"/>
  <c r="I277" i="13" s="1"/>
  <c r="L274" i="13"/>
  <c r="K274" i="13"/>
  <c r="J274" i="13"/>
  <c r="I274" i="13"/>
  <c r="L271" i="13"/>
  <c r="K271" i="13"/>
  <c r="J271" i="13"/>
  <c r="I271" i="13"/>
  <c r="L269" i="13"/>
  <c r="L268" i="13" s="1"/>
  <c r="L267" i="13" s="1"/>
  <c r="K269" i="13"/>
  <c r="K268" i="13" s="1"/>
  <c r="J269" i="13"/>
  <c r="I269" i="13"/>
  <c r="J268" i="13"/>
  <c r="I268" i="13"/>
  <c r="L264" i="13"/>
  <c r="K264" i="13"/>
  <c r="J264" i="13"/>
  <c r="J263" i="13" s="1"/>
  <c r="I264" i="13"/>
  <c r="I263" i="13" s="1"/>
  <c r="L263" i="13"/>
  <c r="K263" i="13"/>
  <c r="L261" i="13"/>
  <c r="K261" i="13"/>
  <c r="K260" i="13" s="1"/>
  <c r="J261" i="13"/>
  <c r="J260" i="13" s="1"/>
  <c r="I261" i="13"/>
  <c r="I260" i="13" s="1"/>
  <c r="L260" i="13"/>
  <c r="L258" i="13"/>
  <c r="K258" i="13"/>
  <c r="J258" i="13"/>
  <c r="J257" i="13" s="1"/>
  <c r="I258" i="13"/>
  <c r="I257" i="13" s="1"/>
  <c r="L257" i="13"/>
  <c r="K257" i="13"/>
  <c r="L254" i="13"/>
  <c r="K254" i="13"/>
  <c r="K253" i="13" s="1"/>
  <c r="J254" i="13"/>
  <c r="J253" i="13" s="1"/>
  <c r="I254" i="13"/>
  <c r="I253" i="13" s="1"/>
  <c r="L253" i="13"/>
  <c r="L250" i="13"/>
  <c r="K250" i="13"/>
  <c r="J250" i="13"/>
  <c r="J249" i="13" s="1"/>
  <c r="I250" i="13"/>
  <c r="I249" i="13" s="1"/>
  <c r="L249" i="13"/>
  <c r="K249" i="13"/>
  <c r="L246" i="13"/>
  <c r="K246" i="13"/>
  <c r="J246" i="13"/>
  <c r="J245" i="13" s="1"/>
  <c r="I246" i="13"/>
  <c r="I245" i="13" s="1"/>
  <c r="L245" i="13"/>
  <c r="K245" i="13"/>
  <c r="L242" i="13"/>
  <c r="K242" i="13"/>
  <c r="J242" i="13"/>
  <c r="I242" i="13"/>
  <c r="L239" i="13"/>
  <c r="K239" i="13"/>
  <c r="J239" i="13"/>
  <c r="I239" i="13"/>
  <c r="L237" i="13"/>
  <c r="K237" i="13"/>
  <c r="J237" i="13"/>
  <c r="J236" i="13" s="1"/>
  <c r="I237" i="13"/>
  <c r="I236" i="13" s="1"/>
  <c r="L236" i="13"/>
  <c r="K236" i="13"/>
  <c r="L230" i="13"/>
  <c r="K230" i="13"/>
  <c r="K229" i="13" s="1"/>
  <c r="K228" i="13" s="1"/>
  <c r="J230" i="13"/>
  <c r="J229" i="13" s="1"/>
  <c r="J228" i="13" s="1"/>
  <c r="I230" i="13"/>
  <c r="I229" i="13" s="1"/>
  <c r="I228" i="13" s="1"/>
  <c r="L229" i="13"/>
  <c r="L228" i="13" s="1"/>
  <c r="L226" i="13"/>
  <c r="L225" i="13" s="1"/>
  <c r="L224" i="13" s="1"/>
  <c r="K226" i="13"/>
  <c r="K225" i="13" s="1"/>
  <c r="K224" i="13" s="1"/>
  <c r="J226" i="13"/>
  <c r="J225" i="13" s="1"/>
  <c r="J224" i="13" s="1"/>
  <c r="I226" i="13"/>
  <c r="I225" i="13" s="1"/>
  <c r="I224" i="13" s="1"/>
  <c r="P217" i="13"/>
  <c r="O217" i="13"/>
  <c r="N217" i="13"/>
  <c r="M217" i="13"/>
  <c r="L217" i="13"/>
  <c r="L216" i="13" s="1"/>
  <c r="K217" i="13"/>
  <c r="K216" i="13" s="1"/>
  <c r="J217" i="13"/>
  <c r="J216" i="13" s="1"/>
  <c r="I217" i="13"/>
  <c r="I216" i="13" s="1"/>
  <c r="L214" i="13"/>
  <c r="L213" i="13" s="1"/>
  <c r="K214" i="13"/>
  <c r="K213" i="13" s="1"/>
  <c r="J214" i="13"/>
  <c r="I214" i="13"/>
  <c r="J213" i="13"/>
  <c r="I213" i="13"/>
  <c r="L207" i="13"/>
  <c r="K207" i="13"/>
  <c r="J207" i="13"/>
  <c r="J206" i="13" s="1"/>
  <c r="J205" i="13" s="1"/>
  <c r="I207" i="13"/>
  <c r="I206" i="13" s="1"/>
  <c r="I205" i="13" s="1"/>
  <c r="L206" i="13"/>
  <c r="L205" i="13" s="1"/>
  <c r="K206" i="13"/>
  <c r="K205" i="13" s="1"/>
  <c r="L203" i="13"/>
  <c r="L202" i="13" s="1"/>
  <c r="K203" i="13"/>
  <c r="K202" i="13" s="1"/>
  <c r="J203" i="13"/>
  <c r="I203" i="13"/>
  <c r="J202" i="13"/>
  <c r="I202" i="13"/>
  <c r="L198" i="13"/>
  <c r="L197" i="13" s="1"/>
  <c r="K198" i="13"/>
  <c r="K197" i="13" s="1"/>
  <c r="J198" i="13"/>
  <c r="J197" i="13" s="1"/>
  <c r="I198" i="13"/>
  <c r="I197" i="13" s="1"/>
  <c r="L192" i="13"/>
  <c r="L191" i="13" s="1"/>
  <c r="K192" i="13"/>
  <c r="K191" i="13" s="1"/>
  <c r="J192" i="13"/>
  <c r="J191" i="13" s="1"/>
  <c r="I192" i="13"/>
  <c r="I191" i="13" s="1"/>
  <c r="L187" i="13"/>
  <c r="L186" i="13" s="1"/>
  <c r="K187" i="13"/>
  <c r="K186" i="13" s="1"/>
  <c r="J187" i="13"/>
  <c r="J186" i="13" s="1"/>
  <c r="I187" i="13"/>
  <c r="I186" i="13" s="1"/>
  <c r="L184" i="13"/>
  <c r="L183" i="13" s="1"/>
  <c r="K184" i="13"/>
  <c r="K183" i="13" s="1"/>
  <c r="J184" i="13"/>
  <c r="J183" i="13" s="1"/>
  <c r="I184" i="13"/>
  <c r="I183" i="13" s="1"/>
  <c r="L176" i="13"/>
  <c r="K176" i="13"/>
  <c r="J176" i="13"/>
  <c r="J175" i="13" s="1"/>
  <c r="I176" i="13"/>
  <c r="I175" i="13" s="1"/>
  <c r="L175" i="13"/>
  <c r="K175" i="13"/>
  <c r="L171" i="13"/>
  <c r="K171" i="13"/>
  <c r="J171" i="13"/>
  <c r="J170" i="13" s="1"/>
  <c r="J169" i="13" s="1"/>
  <c r="I171" i="13"/>
  <c r="I170" i="13" s="1"/>
  <c r="I169" i="13" s="1"/>
  <c r="L170" i="13"/>
  <c r="L169" i="13" s="1"/>
  <c r="K170" i="13"/>
  <c r="L167" i="13"/>
  <c r="L166" i="13" s="1"/>
  <c r="L165" i="13" s="1"/>
  <c r="L164" i="13" s="1"/>
  <c r="K167" i="13"/>
  <c r="K166" i="13" s="1"/>
  <c r="K165" i="13" s="1"/>
  <c r="J167" i="13"/>
  <c r="I167" i="13"/>
  <c r="J166" i="13"/>
  <c r="J165" i="13" s="1"/>
  <c r="J164" i="13" s="1"/>
  <c r="I166" i="13"/>
  <c r="I165" i="13" s="1"/>
  <c r="L162" i="13"/>
  <c r="L161" i="13" s="1"/>
  <c r="K162" i="13"/>
  <c r="K161" i="13" s="1"/>
  <c r="J162" i="13"/>
  <c r="J161" i="13" s="1"/>
  <c r="I162" i="13"/>
  <c r="I161" i="13" s="1"/>
  <c r="L157" i="13"/>
  <c r="L156" i="13" s="1"/>
  <c r="L155" i="13" s="1"/>
  <c r="L154" i="13" s="1"/>
  <c r="K157" i="13"/>
  <c r="K156" i="13" s="1"/>
  <c r="K155" i="13" s="1"/>
  <c r="K154" i="13" s="1"/>
  <c r="J157" i="13"/>
  <c r="J156" i="13" s="1"/>
  <c r="I157" i="13"/>
  <c r="I156" i="13" s="1"/>
  <c r="L151" i="13"/>
  <c r="L150" i="13" s="1"/>
  <c r="L149" i="13" s="1"/>
  <c r="K151" i="13"/>
  <c r="K150" i="13" s="1"/>
  <c r="K149" i="13" s="1"/>
  <c r="J151" i="13"/>
  <c r="J150" i="13" s="1"/>
  <c r="J149" i="13" s="1"/>
  <c r="I151" i="13"/>
  <c r="I150" i="13" s="1"/>
  <c r="I149" i="13" s="1"/>
  <c r="L147" i="13"/>
  <c r="K147" i="13"/>
  <c r="J147" i="13"/>
  <c r="J146" i="13" s="1"/>
  <c r="I147" i="13"/>
  <c r="I146" i="13" s="1"/>
  <c r="L146" i="13"/>
  <c r="K146" i="13"/>
  <c r="L143" i="13"/>
  <c r="K143" i="13"/>
  <c r="J143" i="13"/>
  <c r="J142" i="13" s="1"/>
  <c r="J141" i="13" s="1"/>
  <c r="I143" i="13"/>
  <c r="I142" i="13" s="1"/>
  <c r="I141" i="13" s="1"/>
  <c r="L142" i="13"/>
  <c r="L141" i="13" s="1"/>
  <c r="K142" i="13"/>
  <c r="K141" i="13" s="1"/>
  <c r="L138" i="13"/>
  <c r="L137" i="13" s="1"/>
  <c r="L136" i="13" s="1"/>
  <c r="L135" i="13" s="1"/>
  <c r="K138" i="13"/>
  <c r="K137" i="13" s="1"/>
  <c r="K136" i="13" s="1"/>
  <c r="K135" i="13" s="1"/>
  <c r="J138" i="13"/>
  <c r="I138" i="13"/>
  <c r="J137" i="13"/>
  <c r="J136" i="13" s="1"/>
  <c r="I137" i="13"/>
  <c r="I136" i="13" s="1"/>
  <c r="L133" i="13"/>
  <c r="L132" i="13" s="1"/>
  <c r="L131" i="13" s="1"/>
  <c r="K133" i="13"/>
  <c r="K132" i="13" s="1"/>
  <c r="K131" i="13" s="1"/>
  <c r="J133" i="13"/>
  <c r="J132" i="13" s="1"/>
  <c r="J131" i="13" s="1"/>
  <c r="I133" i="13"/>
  <c r="I132" i="13" s="1"/>
  <c r="I131" i="13" s="1"/>
  <c r="L129" i="13"/>
  <c r="K129" i="13"/>
  <c r="J129" i="13"/>
  <c r="J128" i="13" s="1"/>
  <c r="J127" i="13" s="1"/>
  <c r="I129" i="13"/>
  <c r="I128" i="13" s="1"/>
  <c r="I127" i="13" s="1"/>
  <c r="L128" i="13"/>
  <c r="L127" i="13" s="1"/>
  <c r="K128" i="13"/>
  <c r="K127" i="13" s="1"/>
  <c r="L125" i="13"/>
  <c r="L124" i="13" s="1"/>
  <c r="L123" i="13" s="1"/>
  <c r="K125" i="13"/>
  <c r="K124" i="13" s="1"/>
  <c r="K123" i="13" s="1"/>
  <c r="J125" i="13"/>
  <c r="J124" i="13" s="1"/>
  <c r="J123" i="13" s="1"/>
  <c r="I125" i="13"/>
  <c r="I124" i="13" s="1"/>
  <c r="I123" i="13" s="1"/>
  <c r="L121" i="13"/>
  <c r="K121" i="13"/>
  <c r="J121" i="13"/>
  <c r="J120" i="13" s="1"/>
  <c r="J119" i="13" s="1"/>
  <c r="I121" i="13"/>
  <c r="I120" i="13" s="1"/>
  <c r="I119" i="13" s="1"/>
  <c r="L120" i="13"/>
  <c r="L119" i="13" s="1"/>
  <c r="K120" i="13"/>
  <c r="K119" i="13" s="1"/>
  <c r="L117" i="13"/>
  <c r="L116" i="13" s="1"/>
  <c r="L115" i="13" s="1"/>
  <c r="K117" i="13"/>
  <c r="K116" i="13" s="1"/>
  <c r="K115" i="13" s="1"/>
  <c r="J117" i="13"/>
  <c r="J116" i="13" s="1"/>
  <c r="J115" i="13" s="1"/>
  <c r="I117" i="13"/>
  <c r="I116" i="13" s="1"/>
  <c r="I115" i="13" s="1"/>
  <c r="L112" i="13"/>
  <c r="K112" i="13"/>
  <c r="J112" i="13"/>
  <c r="J111" i="13" s="1"/>
  <c r="J110" i="13" s="1"/>
  <c r="I112" i="13"/>
  <c r="I111" i="13" s="1"/>
  <c r="I110" i="13" s="1"/>
  <c r="L111" i="13"/>
  <c r="L110" i="13" s="1"/>
  <c r="L109" i="13" s="1"/>
  <c r="K111" i="13"/>
  <c r="K110" i="13" s="1"/>
  <c r="L106" i="13"/>
  <c r="K106" i="13"/>
  <c r="K105" i="13" s="1"/>
  <c r="J106" i="13"/>
  <c r="J105" i="13" s="1"/>
  <c r="I106" i="13"/>
  <c r="I105" i="13" s="1"/>
  <c r="L105" i="13"/>
  <c r="L102" i="13"/>
  <c r="K102" i="13"/>
  <c r="J102" i="13"/>
  <c r="J101" i="13" s="1"/>
  <c r="I102" i="13"/>
  <c r="I101" i="13" s="1"/>
  <c r="L101" i="13"/>
  <c r="L100" i="13" s="1"/>
  <c r="K101" i="13"/>
  <c r="L97" i="13"/>
  <c r="L96" i="13" s="1"/>
  <c r="L95" i="13" s="1"/>
  <c r="K97" i="13"/>
  <c r="K96" i="13" s="1"/>
  <c r="K95" i="13" s="1"/>
  <c r="J97" i="13"/>
  <c r="J96" i="13" s="1"/>
  <c r="J95" i="13" s="1"/>
  <c r="I97" i="13"/>
  <c r="I96" i="13"/>
  <c r="I95" i="13" s="1"/>
  <c r="L92" i="13"/>
  <c r="K92" i="13"/>
  <c r="J92" i="13"/>
  <c r="J91" i="13" s="1"/>
  <c r="J90" i="13" s="1"/>
  <c r="I92" i="13"/>
  <c r="I91" i="13" s="1"/>
  <c r="I90" i="13" s="1"/>
  <c r="L91" i="13"/>
  <c r="L90" i="13" s="1"/>
  <c r="L89" i="13" s="1"/>
  <c r="K91" i="13"/>
  <c r="K90" i="13" s="1"/>
  <c r="L85" i="13"/>
  <c r="K85" i="13"/>
  <c r="J85" i="13"/>
  <c r="J84" i="13" s="1"/>
  <c r="J83" i="13" s="1"/>
  <c r="J82" i="13" s="1"/>
  <c r="I85" i="13"/>
  <c r="I84" i="13" s="1"/>
  <c r="I83" i="13" s="1"/>
  <c r="I82" i="13" s="1"/>
  <c r="L84" i="13"/>
  <c r="L83" i="13" s="1"/>
  <c r="L82" i="13" s="1"/>
  <c r="K84" i="13"/>
  <c r="K83" i="13" s="1"/>
  <c r="K82" i="13" s="1"/>
  <c r="L80" i="13"/>
  <c r="K80" i="13"/>
  <c r="J80" i="13"/>
  <c r="J79" i="13" s="1"/>
  <c r="J78" i="13" s="1"/>
  <c r="I80" i="13"/>
  <c r="I79" i="13" s="1"/>
  <c r="I78" i="13" s="1"/>
  <c r="L79" i="13"/>
  <c r="L78" i="13" s="1"/>
  <c r="K79" i="13"/>
  <c r="K78" i="13" s="1"/>
  <c r="L74" i="13"/>
  <c r="L73" i="13" s="1"/>
  <c r="K74" i="13"/>
  <c r="K73" i="13" s="1"/>
  <c r="J74" i="13"/>
  <c r="I74" i="13"/>
  <c r="J73" i="13"/>
  <c r="I73" i="13"/>
  <c r="L69" i="13"/>
  <c r="L68" i="13" s="1"/>
  <c r="K69" i="13"/>
  <c r="K68" i="13" s="1"/>
  <c r="J69" i="13"/>
  <c r="J68" i="13" s="1"/>
  <c r="I69" i="13"/>
  <c r="I68" i="13" s="1"/>
  <c r="L64" i="13"/>
  <c r="L63" i="13" s="1"/>
  <c r="K64" i="13"/>
  <c r="K63" i="13" s="1"/>
  <c r="J64" i="13"/>
  <c r="J63" i="13" s="1"/>
  <c r="J62" i="13" s="1"/>
  <c r="J61" i="13" s="1"/>
  <c r="I64" i="13"/>
  <c r="I63" i="13"/>
  <c r="L45" i="13"/>
  <c r="L44" i="13" s="1"/>
  <c r="L43" i="13" s="1"/>
  <c r="L42" i="13" s="1"/>
  <c r="K45" i="13"/>
  <c r="K44" i="13" s="1"/>
  <c r="K43" i="13" s="1"/>
  <c r="K42" i="13" s="1"/>
  <c r="J45" i="13"/>
  <c r="I45" i="13"/>
  <c r="J44" i="13"/>
  <c r="J43" i="13" s="1"/>
  <c r="J42" i="13" s="1"/>
  <c r="I44" i="13"/>
  <c r="I43" i="13" s="1"/>
  <c r="I42" i="13" s="1"/>
  <c r="L40" i="13"/>
  <c r="L39" i="13" s="1"/>
  <c r="L38" i="13" s="1"/>
  <c r="K40" i="13"/>
  <c r="K39" i="13" s="1"/>
  <c r="K38" i="13" s="1"/>
  <c r="J40" i="13"/>
  <c r="J39" i="13" s="1"/>
  <c r="J38" i="13" s="1"/>
  <c r="I40" i="13"/>
  <c r="I39" i="13" s="1"/>
  <c r="I38" i="13" s="1"/>
  <c r="L36" i="13"/>
  <c r="K36" i="13"/>
  <c r="J36" i="13"/>
  <c r="I36" i="13"/>
  <c r="L34" i="13"/>
  <c r="L33" i="13" s="1"/>
  <c r="L32" i="13" s="1"/>
  <c r="L31" i="13" s="1"/>
  <c r="K34" i="13"/>
  <c r="K33" i="13" s="1"/>
  <c r="K32" i="13" s="1"/>
  <c r="K31" i="13" s="1"/>
  <c r="J34" i="13"/>
  <c r="J33" i="13" s="1"/>
  <c r="J32" i="13" s="1"/>
  <c r="I34" i="13"/>
  <c r="I33" i="13" s="1"/>
  <c r="I32" i="13" s="1"/>
  <c r="L361" i="14"/>
  <c r="L360" i="14" s="1"/>
  <c r="K361" i="14"/>
  <c r="J361" i="14"/>
  <c r="J360" i="14" s="1"/>
  <c r="I361" i="14"/>
  <c r="I360" i="14" s="1"/>
  <c r="K360" i="14"/>
  <c r="L358" i="14"/>
  <c r="L357" i="14" s="1"/>
  <c r="K358" i="14"/>
  <c r="K357" i="14" s="1"/>
  <c r="J358" i="14"/>
  <c r="J357" i="14" s="1"/>
  <c r="I358" i="14"/>
  <c r="I357" i="14"/>
  <c r="L355" i="14"/>
  <c r="L354" i="14" s="1"/>
  <c r="K355" i="14"/>
  <c r="J355" i="14"/>
  <c r="J354" i="14" s="1"/>
  <c r="I355" i="14"/>
  <c r="I354" i="14" s="1"/>
  <c r="K354" i="14"/>
  <c r="L351" i="14"/>
  <c r="L350" i="14" s="1"/>
  <c r="K351" i="14"/>
  <c r="K350" i="14" s="1"/>
  <c r="J351" i="14"/>
  <c r="J350" i="14" s="1"/>
  <c r="I351" i="14"/>
  <c r="I350" i="14" s="1"/>
  <c r="L347" i="14"/>
  <c r="L346" i="14" s="1"/>
  <c r="K347" i="14"/>
  <c r="K346" i="14" s="1"/>
  <c r="J347" i="14"/>
  <c r="J346" i="14" s="1"/>
  <c r="I347" i="14"/>
  <c r="I346" i="14" s="1"/>
  <c r="L343" i="14"/>
  <c r="L342" i="14" s="1"/>
  <c r="K343" i="14"/>
  <c r="K342" i="14" s="1"/>
  <c r="J343" i="14"/>
  <c r="J342" i="14" s="1"/>
  <c r="I343" i="14"/>
  <c r="I342" i="14" s="1"/>
  <c r="L339" i="14"/>
  <c r="K339" i="14"/>
  <c r="J339" i="14"/>
  <c r="I339" i="14"/>
  <c r="L336" i="14"/>
  <c r="K336" i="14"/>
  <c r="J336" i="14"/>
  <c r="I336" i="14"/>
  <c r="P334" i="14"/>
  <c r="O334" i="14"/>
  <c r="N334" i="14"/>
  <c r="M334" i="14"/>
  <c r="L334" i="14"/>
  <c r="K334" i="14"/>
  <c r="K333" i="14" s="1"/>
  <c r="J334" i="14"/>
  <c r="J333" i="14" s="1"/>
  <c r="I334" i="14"/>
  <c r="I333" i="14" s="1"/>
  <c r="L333" i="14"/>
  <c r="L329" i="14"/>
  <c r="L328" i="14" s="1"/>
  <c r="K329" i="14"/>
  <c r="K328" i="14" s="1"/>
  <c r="J329" i="14"/>
  <c r="J328" i="14" s="1"/>
  <c r="I329" i="14"/>
  <c r="I328" i="14"/>
  <c r="L326" i="14"/>
  <c r="L325" i="14" s="1"/>
  <c r="K326" i="14"/>
  <c r="K325" i="14" s="1"/>
  <c r="J326" i="14"/>
  <c r="J325" i="14" s="1"/>
  <c r="I326" i="14"/>
  <c r="I325" i="14" s="1"/>
  <c r="L323" i="14"/>
  <c r="L322" i="14" s="1"/>
  <c r="K323" i="14"/>
  <c r="K322" i="14" s="1"/>
  <c r="J323" i="14"/>
  <c r="J322" i="14" s="1"/>
  <c r="I323" i="14"/>
  <c r="I322" i="14" s="1"/>
  <c r="L319" i="14"/>
  <c r="L318" i="14" s="1"/>
  <c r="K319" i="14"/>
  <c r="K318" i="14" s="1"/>
  <c r="J319" i="14"/>
  <c r="J318" i="14" s="1"/>
  <c r="I319" i="14"/>
  <c r="I318" i="14"/>
  <c r="L315" i="14"/>
  <c r="L314" i="14" s="1"/>
  <c r="K315" i="14"/>
  <c r="K314" i="14" s="1"/>
  <c r="J315" i="14"/>
  <c r="J314" i="14" s="1"/>
  <c r="I315" i="14"/>
  <c r="I314" i="14" s="1"/>
  <c r="L311" i="14"/>
  <c r="L310" i="14" s="1"/>
  <c r="K311" i="14"/>
  <c r="K310" i="14" s="1"/>
  <c r="J311" i="14"/>
  <c r="J310" i="14" s="1"/>
  <c r="I311" i="14"/>
  <c r="I310" i="14" s="1"/>
  <c r="L307" i="14"/>
  <c r="K307" i="14"/>
  <c r="J307" i="14"/>
  <c r="I307" i="14"/>
  <c r="L304" i="14"/>
  <c r="K304" i="14"/>
  <c r="J304" i="14"/>
  <c r="I304" i="14"/>
  <c r="L302" i="14"/>
  <c r="L301" i="14" s="1"/>
  <c r="K302" i="14"/>
  <c r="K301" i="14" s="1"/>
  <c r="J302" i="14"/>
  <c r="J301" i="14" s="1"/>
  <c r="I302" i="14"/>
  <c r="I301" i="14"/>
  <c r="L296" i="14"/>
  <c r="L295" i="14" s="1"/>
  <c r="K296" i="14"/>
  <c r="K295" i="14" s="1"/>
  <c r="J296" i="14"/>
  <c r="J295" i="14" s="1"/>
  <c r="I296" i="14"/>
  <c r="I295" i="14" s="1"/>
  <c r="L293" i="14"/>
  <c r="L292" i="14" s="1"/>
  <c r="K293" i="14"/>
  <c r="K292" i="14" s="1"/>
  <c r="J293" i="14"/>
  <c r="J292" i="14" s="1"/>
  <c r="I293" i="14"/>
  <c r="I292" i="14" s="1"/>
  <c r="L290" i="14"/>
  <c r="L289" i="14" s="1"/>
  <c r="K290" i="14"/>
  <c r="K289" i="14" s="1"/>
  <c r="J290" i="14"/>
  <c r="J289" i="14" s="1"/>
  <c r="I290" i="14"/>
  <c r="I289" i="14" s="1"/>
  <c r="L286" i="14"/>
  <c r="L285" i="14" s="1"/>
  <c r="K286" i="14"/>
  <c r="K285" i="14" s="1"/>
  <c r="J286" i="14"/>
  <c r="J285" i="14" s="1"/>
  <c r="I286" i="14"/>
  <c r="I285" i="14"/>
  <c r="L282" i="14"/>
  <c r="L281" i="14" s="1"/>
  <c r="K282" i="14"/>
  <c r="K281" i="14" s="1"/>
  <c r="J282" i="14"/>
  <c r="J281" i="14" s="1"/>
  <c r="I282" i="14"/>
  <c r="I281" i="14" s="1"/>
  <c r="L278" i="14"/>
  <c r="L277" i="14" s="1"/>
  <c r="K278" i="14"/>
  <c r="K277" i="14" s="1"/>
  <c r="J278" i="14"/>
  <c r="J277" i="14" s="1"/>
  <c r="I278" i="14"/>
  <c r="I277" i="14" s="1"/>
  <c r="L274" i="14"/>
  <c r="K274" i="14"/>
  <c r="J274" i="14"/>
  <c r="I274" i="14"/>
  <c r="L271" i="14"/>
  <c r="K271" i="14"/>
  <c r="J271" i="14"/>
  <c r="I271" i="14"/>
  <c r="L269" i="14"/>
  <c r="L268" i="14" s="1"/>
  <c r="K269" i="14"/>
  <c r="K268" i="14" s="1"/>
  <c r="J269" i="14"/>
  <c r="J268" i="14" s="1"/>
  <c r="I269" i="14"/>
  <c r="I268" i="14" s="1"/>
  <c r="L264" i="14"/>
  <c r="K264" i="14"/>
  <c r="J264" i="14"/>
  <c r="J263" i="14" s="1"/>
  <c r="I264" i="14"/>
  <c r="I263" i="14" s="1"/>
  <c r="L263" i="14"/>
  <c r="K263" i="14"/>
  <c r="L261" i="14"/>
  <c r="K261" i="14"/>
  <c r="J261" i="14"/>
  <c r="I261" i="14"/>
  <c r="I260" i="14" s="1"/>
  <c r="L260" i="14"/>
  <c r="K260" i="14"/>
  <c r="J260" i="14"/>
  <c r="L258" i="14"/>
  <c r="K258" i="14"/>
  <c r="J258" i="14"/>
  <c r="I258" i="14"/>
  <c r="I257" i="14" s="1"/>
  <c r="L257" i="14"/>
  <c r="K257" i="14"/>
  <c r="J257" i="14"/>
  <c r="L254" i="14"/>
  <c r="K254" i="14"/>
  <c r="K253" i="14" s="1"/>
  <c r="J254" i="14"/>
  <c r="I254" i="14"/>
  <c r="I253" i="14" s="1"/>
  <c r="L253" i="14"/>
  <c r="J253" i="14"/>
  <c r="L250" i="14"/>
  <c r="K250" i="14"/>
  <c r="J250" i="14"/>
  <c r="J249" i="14" s="1"/>
  <c r="I250" i="14"/>
  <c r="I249" i="14" s="1"/>
  <c r="L249" i="14"/>
  <c r="K249" i="14"/>
  <c r="L246" i="14"/>
  <c r="K246" i="14"/>
  <c r="J246" i="14"/>
  <c r="I246" i="14"/>
  <c r="I245" i="14" s="1"/>
  <c r="L245" i="14"/>
  <c r="K245" i="14"/>
  <c r="J245" i="14"/>
  <c r="L242" i="14"/>
  <c r="K242" i="14"/>
  <c r="J242" i="14"/>
  <c r="I242" i="14"/>
  <c r="L239" i="14"/>
  <c r="K239" i="14"/>
  <c r="J239" i="14"/>
  <c r="I239" i="14"/>
  <c r="L237" i="14"/>
  <c r="L236" i="14" s="1"/>
  <c r="L235" i="14" s="1"/>
  <c r="K237" i="14"/>
  <c r="J237" i="14"/>
  <c r="J236" i="14" s="1"/>
  <c r="I237" i="14"/>
  <c r="I236" i="14" s="1"/>
  <c r="K236" i="14"/>
  <c r="L230" i="14"/>
  <c r="K230" i="14"/>
  <c r="K229" i="14" s="1"/>
  <c r="K228" i="14" s="1"/>
  <c r="J230" i="14"/>
  <c r="J229" i="14" s="1"/>
  <c r="J228" i="14" s="1"/>
  <c r="I230" i="14"/>
  <c r="I229" i="14" s="1"/>
  <c r="I228" i="14" s="1"/>
  <c r="L229" i="14"/>
  <c r="L228" i="14" s="1"/>
  <c r="L226" i="14"/>
  <c r="L225" i="14" s="1"/>
  <c r="L224" i="14" s="1"/>
  <c r="K226" i="14"/>
  <c r="K225" i="14" s="1"/>
  <c r="K224" i="14" s="1"/>
  <c r="J226" i="14"/>
  <c r="J225" i="14" s="1"/>
  <c r="J224" i="14" s="1"/>
  <c r="I226" i="14"/>
  <c r="I225" i="14"/>
  <c r="I224" i="14" s="1"/>
  <c r="P217" i="14"/>
  <c r="O217" i="14"/>
  <c r="N217" i="14"/>
  <c r="M217" i="14"/>
  <c r="L217" i="14"/>
  <c r="L216" i="14" s="1"/>
  <c r="K217" i="14"/>
  <c r="K216" i="14" s="1"/>
  <c r="J217" i="14"/>
  <c r="J216" i="14" s="1"/>
  <c r="I217" i="14"/>
  <c r="I216" i="14" s="1"/>
  <c r="L214" i="14"/>
  <c r="L213" i="14" s="1"/>
  <c r="K214" i="14"/>
  <c r="K213" i="14" s="1"/>
  <c r="J214" i="14"/>
  <c r="J213" i="14" s="1"/>
  <c r="I214" i="14"/>
  <c r="I213" i="14" s="1"/>
  <c r="L207" i="14"/>
  <c r="K207" i="14"/>
  <c r="J207" i="14"/>
  <c r="I207" i="14"/>
  <c r="I206" i="14" s="1"/>
  <c r="I205" i="14" s="1"/>
  <c r="L206" i="14"/>
  <c r="L205" i="14" s="1"/>
  <c r="K206" i="14"/>
  <c r="K205" i="14" s="1"/>
  <c r="J206" i="14"/>
  <c r="J205" i="14" s="1"/>
  <c r="L203" i="14"/>
  <c r="L202" i="14" s="1"/>
  <c r="K203" i="14"/>
  <c r="K202" i="14" s="1"/>
  <c r="J203" i="14"/>
  <c r="J202" i="14" s="1"/>
  <c r="I203" i="14"/>
  <c r="I202" i="14" s="1"/>
  <c r="L198" i="14"/>
  <c r="L197" i="14" s="1"/>
  <c r="K198" i="14"/>
  <c r="K197" i="14" s="1"/>
  <c r="J198" i="14"/>
  <c r="J197" i="14" s="1"/>
  <c r="I198" i="14"/>
  <c r="I197" i="14" s="1"/>
  <c r="L192" i="14"/>
  <c r="L191" i="14" s="1"/>
  <c r="K192" i="14"/>
  <c r="K191" i="14" s="1"/>
  <c r="J192" i="14"/>
  <c r="J191" i="14" s="1"/>
  <c r="I192" i="14"/>
  <c r="I191" i="14"/>
  <c r="L187" i="14"/>
  <c r="L186" i="14" s="1"/>
  <c r="K187" i="14"/>
  <c r="K186" i="14" s="1"/>
  <c r="J187" i="14"/>
  <c r="J186" i="14" s="1"/>
  <c r="I187" i="14"/>
  <c r="I186" i="14" s="1"/>
  <c r="L184" i="14"/>
  <c r="L183" i="14" s="1"/>
  <c r="K184" i="14"/>
  <c r="K183" i="14" s="1"/>
  <c r="J184" i="14"/>
  <c r="J183" i="14" s="1"/>
  <c r="I184" i="14"/>
  <c r="I183" i="14" s="1"/>
  <c r="L176" i="14"/>
  <c r="K176" i="14"/>
  <c r="J176" i="14"/>
  <c r="I176" i="14"/>
  <c r="I175" i="14" s="1"/>
  <c r="L175" i="14"/>
  <c r="K175" i="14"/>
  <c r="J175" i="14"/>
  <c r="L171" i="14"/>
  <c r="L170" i="14" s="1"/>
  <c r="K171" i="14"/>
  <c r="K170" i="14" s="1"/>
  <c r="J171" i="14"/>
  <c r="I171" i="14"/>
  <c r="I170" i="14" s="1"/>
  <c r="J170" i="14"/>
  <c r="J169" i="14" s="1"/>
  <c r="L167" i="14"/>
  <c r="L166" i="14" s="1"/>
  <c r="L165" i="14" s="1"/>
  <c r="K167" i="14"/>
  <c r="K166" i="14" s="1"/>
  <c r="K165" i="14" s="1"/>
  <c r="J167" i="14"/>
  <c r="J166" i="14" s="1"/>
  <c r="J165" i="14" s="1"/>
  <c r="I167" i="14"/>
  <c r="I166" i="14" s="1"/>
  <c r="I165" i="14" s="1"/>
  <c r="L162" i="14"/>
  <c r="L161" i="14" s="1"/>
  <c r="K162" i="14"/>
  <c r="K161" i="14" s="1"/>
  <c r="J162" i="14"/>
  <c r="J161" i="14" s="1"/>
  <c r="I162" i="14"/>
  <c r="I161" i="14" s="1"/>
  <c r="L157" i="14"/>
  <c r="L156" i="14" s="1"/>
  <c r="K157" i="14"/>
  <c r="K156" i="14" s="1"/>
  <c r="J157" i="14"/>
  <c r="J156" i="14" s="1"/>
  <c r="J155" i="14" s="1"/>
  <c r="J154" i="14" s="1"/>
  <c r="I157" i="14"/>
  <c r="I156" i="14" s="1"/>
  <c r="L151" i="14"/>
  <c r="L150" i="14" s="1"/>
  <c r="L149" i="14" s="1"/>
  <c r="K151" i="14"/>
  <c r="K150" i="14" s="1"/>
  <c r="K149" i="14" s="1"/>
  <c r="J151" i="14"/>
  <c r="J150" i="14" s="1"/>
  <c r="J149" i="14" s="1"/>
  <c r="I151" i="14"/>
  <c r="I150" i="14" s="1"/>
  <c r="I149" i="14" s="1"/>
  <c r="L147" i="14"/>
  <c r="K147" i="14"/>
  <c r="J147" i="14"/>
  <c r="J146" i="14" s="1"/>
  <c r="I147" i="14"/>
  <c r="I146" i="14" s="1"/>
  <c r="L146" i="14"/>
  <c r="K146" i="14"/>
  <c r="L143" i="14"/>
  <c r="K143" i="14"/>
  <c r="J143" i="14"/>
  <c r="I143" i="14"/>
  <c r="I142" i="14" s="1"/>
  <c r="I141" i="14" s="1"/>
  <c r="L142" i="14"/>
  <c r="L141" i="14" s="1"/>
  <c r="K142" i="14"/>
  <c r="K141" i="14" s="1"/>
  <c r="J142" i="14"/>
  <c r="J141" i="14" s="1"/>
  <c r="L138" i="14"/>
  <c r="L137" i="14" s="1"/>
  <c r="L136" i="14" s="1"/>
  <c r="K138" i="14"/>
  <c r="K137" i="14" s="1"/>
  <c r="K136" i="14" s="1"/>
  <c r="J138" i="14"/>
  <c r="J137" i="14" s="1"/>
  <c r="J136" i="14" s="1"/>
  <c r="I138" i="14"/>
  <c r="I137" i="14" s="1"/>
  <c r="I136" i="14" s="1"/>
  <c r="L133" i="14"/>
  <c r="L132" i="14" s="1"/>
  <c r="L131" i="14" s="1"/>
  <c r="K133" i="14"/>
  <c r="K132" i="14" s="1"/>
  <c r="K131" i="14" s="1"/>
  <c r="J133" i="14"/>
  <c r="J132" i="14" s="1"/>
  <c r="J131" i="14" s="1"/>
  <c r="I133" i="14"/>
  <c r="I132" i="14"/>
  <c r="I131" i="14" s="1"/>
  <c r="L129" i="14"/>
  <c r="K129" i="14"/>
  <c r="J129" i="14"/>
  <c r="I129" i="14"/>
  <c r="I128" i="14" s="1"/>
  <c r="I127" i="14" s="1"/>
  <c r="L128" i="14"/>
  <c r="L127" i="14" s="1"/>
  <c r="K128" i="14"/>
  <c r="K127" i="14" s="1"/>
  <c r="J128" i="14"/>
  <c r="J127" i="14" s="1"/>
  <c r="L125" i="14"/>
  <c r="L124" i="14" s="1"/>
  <c r="L123" i="14" s="1"/>
  <c r="K125" i="14"/>
  <c r="K124" i="14" s="1"/>
  <c r="K123" i="14" s="1"/>
  <c r="J125" i="14"/>
  <c r="J124" i="14" s="1"/>
  <c r="J123" i="14" s="1"/>
  <c r="I125" i="14"/>
  <c r="I124" i="14"/>
  <c r="I123" i="14" s="1"/>
  <c r="L121" i="14"/>
  <c r="K121" i="14"/>
  <c r="J121" i="14"/>
  <c r="I121" i="14"/>
  <c r="I120" i="14" s="1"/>
  <c r="I119" i="14" s="1"/>
  <c r="L120" i="14"/>
  <c r="L119" i="14" s="1"/>
  <c r="K120" i="14"/>
  <c r="K119" i="14" s="1"/>
  <c r="J120" i="14"/>
  <c r="J119" i="14" s="1"/>
  <c r="L117" i="14"/>
  <c r="L116" i="14" s="1"/>
  <c r="L115" i="14" s="1"/>
  <c r="K117" i="14"/>
  <c r="K116" i="14" s="1"/>
  <c r="K115" i="14" s="1"/>
  <c r="J117" i="14"/>
  <c r="J116" i="14" s="1"/>
  <c r="J115" i="14" s="1"/>
  <c r="I117" i="14"/>
  <c r="I116" i="14"/>
  <c r="I115" i="14" s="1"/>
  <c r="L112" i="14"/>
  <c r="K112" i="14"/>
  <c r="J112" i="14"/>
  <c r="I112" i="14"/>
  <c r="I111" i="14" s="1"/>
  <c r="I110" i="14" s="1"/>
  <c r="L111" i="14"/>
  <c r="L110" i="14" s="1"/>
  <c r="K111" i="14"/>
  <c r="K110" i="14" s="1"/>
  <c r="J111" i="14"/>
  <c r="J110" i="14" s="1"/>
  <c r="L106" i="14"/>
  <c r="L105" i="14" s="1"/>
  <c r="K106" i="14"/>
  <c r="K105" i="14" s="1"/>
  <c r="J106" i="14"/>
  <c r="I106" i="14"/>
  <c r="I105" i="14" s="1"/>
  <c r="J105" i="14"/>
  <c r="L102" i="14"/>
  <c r="K102" i="14"/>
  <c r="J102" i="14"/>
  <c r="I102" i="14"/>
  <c r="I101" i="14" s="1"/>
  <c r="L101" i="14"/>
  <c r="K101" i="14"/>
  <c r="J101" i="14"/>
  <c r="L97" i="14"/>
  <c r="L96" i="14" s="1"/>
  <c r="L95" i="14" s="1"/>
  <c r="K97" i="14"/>
  <c r="K96" i="14" s="1"/>
  <c r="K95" i="14" s="1"/>
  <c r="J97" i="14"/>
  <c r="J96" i="14" s="1"/>
  <c r="J95" i="14" s="1"/>
  <c r="I97" i="14"/>
  <c r="I96" i="14"/>
  <c r="I95" i="14" s="1"/>
  <c r="L92" i="14"/>
  <c r="K92" i="14"/>
  <c r="K91" i="14" s="1"/>
  <c r="K90" i="14" s="1"/>
  <c r="J92" i="14"/>
  <c r="J91" i="14" s="1"/>
  <c r="J90" i="14" s="1"/>
  <c r="I92" i="14"/>
  <c r="I91" i="14" s="1"/>
  <c r="I90" i="14" s="1"/>
  <c r="L91" i="14"/>
  <c r="L90" i="14" s="1"/>
  <c r="L85" i="14"/>
  <c r="K85" i="14"/>
  <c r="J85" i="14"/>
  <c r="J84" i="14" s="1"/>
  <c r="J83" i="14" s="1"/>
  <c r="J82" i="14" s="1"/>
  <c r="I85" i="14"/>
  <c r="I84" i="14" s="1"/>
  <c r="I83" i="14" s="1"/>
  <c r="I82" i="14" s="1"/>
  <c r="L84" i="14"/>
  <c r="L83" i="14" s="1"/>
  <c r="L82" i="14" s="1"/>
  <c r="K84" i="14"/>
  <c r="K83" i="14" s="1"/>
  <c r="K82" i="14" s="1"/>
  <c r="L80" i="14"/>
  <c r="K80" i="14"/>
  <c r="J80" i="14"/>
  <c r="I80" i="14"/>
  <c r="I79" i="14" s="1"/>
  <c r="I78" i="14" s="1"/>
  <c r="L79" i="14"/>
  <c r="L78" i="14" s="1"/>
  <c r="K79" i="14"/>
  <c r="K78" i="14" s="1"/>
  <c r="J79" i="14"/>
  <c r="J78" i="14" s="1"/>
  <c r="L74" i="14"/>
  <c r="L73" i="14" s="1"/>
  <c r="K74" i="14"/>
  <c r="K73" i="14" s="1"/>
  <c r="J74" i="14"/>
  <c r="J73" i="14" s="1"/>
  <c r="I74" i="14"/>
  <c r="I73" i="14"/>
  <c r="L69" i="14"/>
  <c r="L68" i="14" s="1"/>
  <c r="K69" i="14"/>
  <c r="K68" i="14" s="1"/>
  <c r="J69" i="14"/>
  <c r="J68" i="14" s="1"/>
  <c r="I69" i="14"/>
  <c r="I68" i="14" s="1"/>
  <c r="L64" i="14"/>
  <c r="L63" i="14" s="1"/>
  <c r="K64" i="14"/>
  <c r="K63" i="14" s="1"/>
  <c r="J64" i="14"/>
  <c r="J63" i="14" s="1"/>
  <c r="I64" i="14"/>
  <c r="I63" i="14" s="1"/>
  <c r="L45" i="14"/>
  <c r="L44" i="14" s="1"/>
  <c r="L43" i="14" s="1"/>
  <c r="L42" i="14" s="1"/>
  <c r="K45" i="14"/>
  <c r="K44" i="14" s="1"/>
  <c r="K43" i="14" s="1"/>
  <c r="K42" i="14" s="1"/>
  <c r="J45" i="14"/>
  <c r="J44" i="14" s="1"/>
  <c r="J43" i="14" s="1"/>
  <c r="J42" i="14" s="1"/>
  <c r="I45" i="14"/>
  <c r="I44" i="14" s="1"/>
  <c r="I43" i="14" s="1"/>
  <c r="I42" i="14" s="1"/>
  <c r="L40" i="14"/>
  <c r="L39" i="14" s="1"/>
  <c r="L38" i="14" s="1"/>
  <c r="K40" i="14"/>
  <c r="K39" i="14" s="1"/>
  <c r="K38" i="14" s="1"/>
  <c r="J40" i="14"/>
  <c r="J39" i="14" s="1"/>
  <c r="J38" i="14" s="1"/>
  <c r="I40" i="14"/>
  <c r="I39" i="14" s="1"/>
  <c r="I38" i="14" s="1"/>
  <c r="L36" i="14"/>
  <c r="K36" i="14"/>
  <c r="J36" i="14"/>
  <c r="I36" i="14"/>
  <c r="L34" i="14"/>
  <c r="L33" i="14" s="1"/>
  <c r="L32" i="14" s="1"/>
  <c r="L31" i="14" s="1"/>
  <c r="K34" i="14"/>
  <c r="K33" i="14" s="1"/>
  <c r="K32" i="14" s="1"/>
  <c r="J34" i="14"/>
  <c r="J33" i="14" s="1"/>
  <c r="J32" i="14" s="1"/>
  <c r="I34" i="14"/>
  <c r="I33" i="14"/>
  <c r="I32" i="14" s="1"/>
  <c r="N26" i="20"/>
  <c r="N25" i="20"/>
  <c r="L24" i="20"/>
  <c r="J24" i="20"/>
  <c r="H24" i="20"/>
  <c r="F24" i="20"/>
  <c r="E24" i="20"/>
  <c r="L23" i="20"/>
  <c r="J23" i="20"/>
  <c r="H23" i="20"/>
  <c r="F23" i="20"/>
  <c r="E23" i="20"/>
  <c r="L22" i="20"/>
  <c r="J22" i="20"/>
  <c r="H22" i="20"/>
  <c r="F22" i="20"/>
  <c r="E22" i="20"/>
  <c r="G27" i="21"/>
  <c r="F23" i="21"/>
  <c r="E23" i="21"/>
  <c r="D23" i="21"/>
  <c r="D27" i="21" s="1"/>
  <c r="F22" i="21"/>
  <c r="E22" i="21"/>
  <c r="I212" i="32" l="1"/>
  <c r="L169" i="14"/>
  <c r="I100" i="32"/>
  <c r="K135" i="32"/>
  <c r="J155" i="19"/>
  <c r="J154" i="19" s="1"/>
  <c r="I155" i="18"/>
  <c r="I154" i="18" s="1"/>
  <c r="K100" i="14"/>
  <c r="I89" i="32"/>
  <c r="K100" i="19"/>
  <c r="K62" i="16"/>
  <c r="K61" i="16" s="1"/>
  <c r="H22" i="21"/>
  <c r="K109" i="14"/>
  <c r="I155" i="14"/>
  <c r="I154" i="14" s="1"/>
  <c r="J300" i="14"/>
  <c r="K169" i="18"/>
  <c r="J300" i="18"/>
  <c r="K62" i="17"/>
  <c r="K61" i="17" s="1"/>
  <c r="L100" i="17"/>
  <c r="L100" i="16"/>
  <c r="K135" i="16"/>
  <c r="L182" i="10"/>
  <c r="L181" i="10" s="1"/>
  <c r="K109" i="9"/>
  <c r="L267" i="9"/>
  <c r="J300" i="9"/>
  <c r="J299" i="9" s="1"/>
  <c r="K100" i="8"/>
  <c r="K169" i="8"/>
  <c r="K164" i="8" s="1"/>
  <c r="K31" i="5"/>
  <c r="J100" i="5"/>
  <c r="K135" i="5"/>
  <c r="I169" i="5"/>
  <c r="I164" i="5" s="1"/>
  <c r="I30" i="5" s="1"/>
  <c r="J235" i="5"/>
  <c r="J300" i="4"/>
  <c r="I155" i="6"/>
  <c r="I154" i="6" s="1"/>
  <c r="K267" i="6"/>
  <c r="K212" i="33"/>
  <c r="K31" i="34"/>
  <c r="I169" i="34"/>
  <c r="J212" i="35"/>
  <c r="J300" i="35"/>
  <c r="I212" i="2"/>
  <c r="K65" i="26"/>
  <c r="J155" i="10"/>
  <c r="J154" i="10" s="1"/>
  <c r="I62" i="8"/>
  <c r="I61" i="8" s="1"/>
  <c r="I155" i="8"/>
  <c r="I154" i="8" s="1"/>
  <c r="I31" i="11"/>
  <c r="K182" i="11"/>
  <c r="K267" i="11"/>
  <c r="J109" i="33"/>
  <c r="K89" i="9"/>
  <c r="K100" i="9"/>
  <c r="K135" i="9"/>
  <c r="I212" i="7"/>
  <c r="I31" i="5"/>
  <c r="L267" i="4"/>
  <c r="I100" i="3"/>
  <c r="K164" i="3"/>
  <c r="L169" i="3"/>
  <c r="L100" i="11"/>
  <c r="K31" i="33"/>
  <c r="I31" i="34"/>
  <c r="K267" i="34"/>
  <c r="I169" i="1"/>
  <c r="J135" i="17"/>
  <c r="L164" i="17"/>
  <c r="K100" i="10"/>
  <c r="J155" i="8"/>
  <c r="J154" i="8" s="1"/>
  <c r="J212" i="8"/>
  <c r="L155" i="7"/>
  <c r="L154" i="7" s="1"/>
  <c r="J300" i="7"/>
  <c r="L332" i="7"/>
  <c r="L299" i="7" s="1"/>
  <c r="J100" i="3"/>
  <c r="I155" i="3"/>
  <c r="I154" i="3" s="1"/>
  <c r="L332" i="3"/>
  <c r="K109" i="11"/>
  <c r="L235" i="35"/>
  <c r="L235" i="2"/>
  <c r="L164" i="1"/>
  <c r="I182" i="14"/>
  <c r="L27" i="20"/>
  <c r="N23" i="20"/>
  <c r="N24" i="20"/>
  <c r="K31" i="14"/>
  <c r="L109" i="14"/>
  <c r="J164" i="14"/>
  <c r="K169" i="14"/>
  <c r="K164" i="14" s="1"/>
  <c r="K235" i="14"/>
  <c r="J182" i="13"/>
  <c r="L235" i="13"/>
  <c r="J31" i="12"/>
  <c r="L155" i="12"/>
  <c r="L154" i="12" s="1"/>
  <c r="L169" i="12"/>
  <c r="L164" i="12" s="1"/>
  <c r="L100" i="32"/>
  <c r="J109" i="32"/>
  <c r="K164" i="32"/>
  <c r="L300" i="32"/>
  <c r="I62" i="18"/>
  <c r="I61" i="18" s="1"/>
  <c r="J182" i="17"/>
  <c r="I31" i="14"/>
  <c r="J332" i="13"/>
  <c r="J182" i="12"/>
  <c r="J100" i="18"/>
  <c r="L109" i="18"/>
  <c r="J31" i="17"/>
  <c r="I109" i="16"/>
  <c r="L212" i="16"/>
  <c r="I212" i="14"/>
  <c r="F27" i="21"/>
  <c r="J31" i="13"/>
  <c r="I62" i="12"/>
  <c r="I61" i="12" s="1"/>
  <c r="J155" i="12"/>
  <c r="J154" i="12" s="1"/>
  <c r="I164" i="12"/>
  <c r="K332" i="12"/>
  <c r="K299" i="12" s="1"/>
  <c r="L169" i="32"/>
  <c r="K164" i="18"/>
  <c r="J332" i="18"/>
  <c r="K100" i="17"/>
  <c r="I169" i="17"/>
  <c r="K235" i="17"/>
  <c r="L300" i="17"/>
  <c r="J135" i="16"/>
  <c r="K155" i="16"/>
  <c r="K154" i="16" s="1"/>
  <c r="L182" i="16"/>
  <c r="I164" i="13"/>
  <c r="I62" i="14"/>
  <c r="I61" i="14" s="1"/>
  <c r="J235" i="14"/>
  <c r="K100" i="13"/>
  <c r="K89" i="13" s="1"/>
  <c r="K169" i="13"/>
  <c r="K164" i="13" s="1"/>
  <c r="I182" i="13"/>
  <c r="K235" i="13"/>
  <c r="L332" i="13"/>
  <c r="J62" i="12"/>
  <c r="J61" i="12" s="1"/>
  <c r="I135" i="12"/>
  <c r="L182" i="12"/>
  <c r="L181" i="12" s="1"/>
  <c r="I212" i="12"/>
  <c r="L332" i="12"/>
  <c r="L299" i="12" s="1"/>
  <c r="I169" i="32"/>
  <c r="K332" i="19"/>
  <c r="L62" i="18"/>
  <c r="L61" i="18" s="1"/>
  <c r="I212" i="18"/>
  <c r="K267" i="18"/>
  <c r="K212" i="17"/>
  <c r="L235" i="17"/>
  <c r="K332" i="17"/>
  <c r="I100" i="16"/>
  <c r="I89" i="16" s="1"/>
  <c r="I155" i="16"/>
  <c r="I154" i="16" s="1"/>
  <c r="L169" i="16"/>
  <c r="I182" i="16"/>
  <c r="I181" i="16" s="1"/>
  <c r="J212" i="16"/>
  <c r="K182" i="7"/>
  <c r="K300" i="5"/>
  <c r="J62" i="10"/>
  <c r="J61" i="10" s="1"/>
  <c r="J212" i="10"/>
  <c r="J332" i="10"/>
  <c r="K267" i="9"/>
  <c r="K332" i="9"/>
  <c r="J182" i="8"/>
  <c r="J181" i="8" s="1"/>
  <c r="J235" i="7"/>
  <c r="I135" i="9"/>
  <c r="K169" i="9"/>
  <c r="K235" i="9"/>
  <c r="K234" i="9" s="1"/>
  <c r="L332" i="9"/>
  <c r="J62" i="8"/>
  <c r="J61" i="8" s="1"/>
  <c r="L235" i="8"/>
  <c r="K164" i="7"/>
  <c r="K169" i="7"/>
  <c r="J212" i="7"/>
  <c r="K267" i="7"/>
  <c r="J182" i="5"/>
  <c r="K235" i="5"/>
  <c r="K300" i="4"/>
  <c r="L31" i="3"/>
  <c r="K267" i="3"/>
  <c r="L100" i="10"/>
  <c r="J135" i="10"/>
  <c r="I155" i="10"/>
  <c r="I154" i="10" s="1"/>
  <c r="L332" i="10"/>
  <c r="L235" i="9"/>
  <c r="I31" i="8"/>
  <c r="L182" i="8"/>
  <c r="L267" i="7"/>
  <c r="J89" i="5"/>
  <c r="K155" i="5"/>
  <c r="K154" i="5" s="1"/>
  <c r="L164" i="5"/>
  <c r="I212" i="5"/>
  <c r="L235" i="5"/>
  <c r="J332" i="5"/>
  <c r="K332" i="5"/>
  <c r="L300" i="4"/>
  <c r="K332" i="4"/>
  <c r="K332" i="3"/>
  <c r="J235" i="6"/>
  <c r="K62" i="10"/>
  <c r="K61" i="10" s="1"/>
  <c r="I164" i="10"/>
  <c r="L267" i="10"/>
  <c r="K300" i="10"/>
  <c r="J100" i="9"/>
  <c r="K182" i="9"/>
  <c r="J212" i="9"/>
  <c r="J31" i="8"/>
  <c r="L62" i="8"/>
  <c r="L61" i="8" s="1"/>
  <c r="L169" i="8"/>
  <c r="J235" i="8"/>
  <c r="J332" i="8"/>
  <c r="K31" i="7"/>
  <c r="J89" i="7"/>
  <c r="L100" i="7"/>
  <c r="J182" i="7"/>
  <c r="L212" i="7"/>
  <c r="I267" i="7"/>
  <c r="K300" i="7"/>
  <c r="K332" i="7"/>
  <c r="J31" i="5"/>
  <c r="I100" i="5"/>
  <c r="J169" i="5"/>
  <c r="J164" i="5" s="1"/>
  <c r="L332" i="5"/>
  <c r="K267" i="4"/>
  <c r="L332" i="4"/>
  <c r="J31" i="3"/>
  <c r="L62" i="3"/>
  <c r="L61" i="3" s="1"/>
  <c r="L235" i="3"/>
  <c r="K30" i="26"/>
  <c r="K90" i="26" s="1"/>
  <c r="L100" i="3"/>
  <c r="L89" i="3" s="1"/>
  <c r="L267" i="3"/>
  <c r="L100" i="6"/>
  <c r="J182" i="6"/>
  <c r="J212" i="6"/>
  <c r="L267" i="6"/>
  <c r="K300" i="6"/>
  <c r="I100" i="33"/>
  <c r="J31" i="34"/>
  <c r="L100" i="34"/>
  <c r="K135" i="34"/>
  <c r="I212" i="34"/>
  <c r="L135" i="35"/>
  <c r="K182" i="35"/>
  <c r="J300" i="1"/>
  <c r="J300" i="3"/>
  <c r="I332" i="3"/>
  <c r="I62" i="6"/>
  <c r="I61" i="6" s="1"/>
  <c r="J155" i="6"/>
  <c r="J154" i="6" s="1"/>
  <c r="K182" i="6"/>
  <c r="K155" i="34"/>
  <c r="K154" i="34" s="1"/>
  <c r="L169" i="34"/>
  <c r="L164" i="34" s="1"/>
  <c r="L235" i="34"/>
  <c r="J31" i="35"/>
  <c r="I164" i="2"/>
  <c r="J182" i="2"/>
  <c r="I300" i="2"/>
  <c r="K89" i="1"/>
  <c r="I267" i="1"/>
  <c r="I300" i="1"/>
  <c r="J65" i="26"/>
  <c r="J30" i="26" s="1"/>
  <c r="J90" i="26" s="1"/>
  <c r="L109" i="3"/>
  <c r="K235" i="3"/>
  <c r="K234" i="3" s="1"/>
  <c r="J62" i="6"/>
  <c r="J61" i="6" s="1"/>
  <c r="K135" i="6"/>
  <c r="L182" i="6"/>
  <c r="L181" i="6" s="1"/>
  <c r="J267" i="6"/>
  <c r="L332" i="11"/>
  <c r="K182" i="33"/>
  <c r="K267" i="33"/>
  <c r="K332" i="33"/>
  <c r="J62" i="34"/>
  <c r="J61" i="34" s="1"/>
  <c r="L155" i="34"/>
  <c r="L154" i="34" s="1"/>
  <c r="J100" i="35"/>
  <c r="K100" i="35"/>
  <c r="L109" i="35"/>
  <c r="I182" i="35"/>
  <c r="I135" i="2"/>
  <c r="J169" i="2"/>
  <c r="I212" i="1"/>
  <c r="J155" i="35"/>
  <c r="J154" i="35" s="1"/>
  <c r="K235" i="35"/>
  <c r="K89" i="2"/>
  <c r="I30" i="26"/>
  <c r="I90" i="26" s="1"/>
  <c r="I267" i="14"/>
  <c r="H23" i="21"/>
  <c r="I332" i="14"/>
  <c r="J109" i="13"/>
  <c r="J212" i="13"/>
  <c r="J300" i="13"/>
  <c r="J299" i="13" s="1"/>
  <c r="L235" i="12"/>
  <c r="L234" i="12" s="1"/>
  <c r="L62" i="32"/>
  <c r="L61" i="32" s="1"/>
  <c r="I182" i="10"/>
  <c r="H27" i="21"/>
  <c r="J100" i="14"/>
  <c r="L164" i="14"/>
  <c r="I31" i="13"/>
  <c r="I155" i="13"/>
  <c r="I154" i="13" s="1"/>
  <c r="I267" i="13"/>
  <c r="I155" i="12"/>
  <c r="I154" i="12" s="1"/>
  <c r="I182" i="12"/>
  <c r="I332" i="12"/>
  <c r="I299" i="12" s="1"/>
  <c r="J27" i="20"/>
  <c r="E27" i="20"/>
  <c r="I300" i="14"/>
  <c r="J135" i="13"/>
  <c r="J155" i="13"/>
  <c r="J154" i="13" s="1"/>
  <c r="J267" i="13"/>
  <c r="K62" i="12"/>
  <c r="K61" i="12" s="1"/>
  <c r="J212" i="12"/>
  <c r="J62" i="32"/>
  <c r="J61" i="32" s="1"/>
  <c r="J155" i="32"/>
  <c r="J154" i="32" s="1"/>
  <c r="I267" i="16"/>
  <c r="K300" i="16"/>
  <c r="I235" i="10"/>
  <c r="F27" i="20"/>
  <c r="L100" i="14"/>
  <c r="L135" i="14"/>
  <c r="I62" i="13"/>
  <c r="I61" i="13" s="1"/>
  <c r="I109" i="13"/>
  <c r="I212" i="13"/>
  <c r="I300" i="13"/>
  <c r="I332" i="13"/>
  <c r="I31" i="12"/>
  <c r="K155" i="12"/>
  <c r="K154" i="12" s="1"/>
  <c r="K182" i="12"/>
  <c r="L31" i="32"/>
  <c r="K62" i="32"/>
  <c r="K61" i="32" s="1"/>
  <c r="L109" i="32"/>
  <c r="I164" i="32"/>
  <c r="I267" i="18"/>
  <c r="J332" i="32"/>
  <c r="J62" i="19"/>
  <c r="J61" i="19" s="1"/>
  <c r="J182" i="19"/>
  <c r="K155" i="18"/>
  <c r="K154" i="18" s="1"/>
  <c r="J235" i="18"/>
  <c r="K300" i="18"/>
  <c r="J62" i="17"/>
  <c r="J61" i="17" s="1"/>
  <c r="K109" i="17"/>
  <c r="J181" i="17"/>
  <c r="J62" i="16"/>
  <c r="J61" i="16" s="1"/>
  <c r="J182" i="16"/>
  <c r="J332" i="16"/>
  <c r="I100" i="10"/>
  <c r="I89" i="10" s="1"/>
  <c r="L169" i="10"/>
  <c r="I212" i="10"/>
  <c r="L235" i="10"/>
  <c r="I267" i="8"/>
  <c r="I300" i="5"/>
  <c r="J212" i="32"/>
  <c r="I235" i="32"/>
  <c r="J300" i="32"/>
  <c r="J31" i="19"/>
  <c r="I100" i="19"/>
  <c r="I89" i="19" s="1"/>
  <c r="J332" i="19"/>
  <c r="I135" i="18"/>
  <c r="I182" i="18"/>
  <c r="I181" i="18" s="1"/>
  <c r="K212" i="18"/>
  <c r="K235" i="18"/>
  <c r="K234" i="18" s="1"/>
  <c r="I100" i="17"/>
  <c r="I89" i="17" s="1"/>
  <c r="J332" i="17"/>
  <c r="J155" i="16"/>
  <c r="J154" i="16" s="1"/>
  <c r="K182" i="16"/>
  <c r="K212" i="16"/>
  <c r="L235" i="16"/>
  <c r="J267" i="16"/>
  <c r="I300" i="16"/>
  <c r="K332" i="16"/>
  <c r="L164" i="10"/>
  <c r="J182" i="10"/>
  <c r="J181" i="10" s="1"/>
  <c r="I300" i="9"/>
  <c r="J267" i="32"/>
  <c r="I235" i="19"/>
  <c r="J300" i="19"/>
  <c r="I31" i="18"/>
  <c r="K62" i="18"/>
  <c r="K61" i="18" s="1"/>
  <c r="K182" i="18"/>
  <c r="K181" i="18" s="1"/>
  <c r="I235" i="17"/>
  <c r="J300" i="17"/>
  <c r="K267" i="16"/>
  <c r="J300" i="16"/>
  <c r="J299" i="16" s="1"/>
  <c r="I109" i="10"/>
  <c r="I135" i="10"/>
  <c r="K182" i="10"/>
  <c r="J182" i="32"/>
  <c r="J181" i="32" s="1"/>
  <c r="J267" i="19"/>
  <c r="I300" i="18"/>
  <c r="I332" i="18"/>
  <c r="J267" i="17"/>
  <c r="J31" i="16"/>
  <c r="I62" i="16"/>
  <c r="I61" i="16" s="1"/>
  <c r="K109" i="16"/>
  <c r="J235" i="16"/>
  <c r="J234" i="16" s="1"/>
  <c r="L300" i="16"/>
  <c r="L299" i="16" s="1"/>
  <c r="I332" i="16"/>
  <c r="J31" i="10"/>
  <c r="L89" i="10"/>
  <c r="K109" i="10"/>
  <c r="L155" i="10"/>
  <c r="L154" i="10" s="1"/>
  <c r="K169" i="10"/>
  <c r="J267" i="10"/>
  <c r="J300" i="10"/>
  <c r="K155" i="8"/>
  <c r="K154" i="8" s="1"/>
  <c r="I62" i="5"/>
  <c r="I61" i="5" s="1"/>
  <c r="I267" i="5"/>
  <c r="I267" i="4"/>
  <c r="J182" i="11"/>
  <c r="J181" i="11" s="1"/>
  <c r="I300" i="11"/>
  <c r="K332" i="10"/>
  <c r="I267" i="9"/>
  <c r="K31" i="8"/>
  <c r="J89" i="8"/>
  <c r="I135" i="8"/>
  <c r="J300" i="8"/>
  <c r="J299" i="8" s="1"/>
  <c r="I182" i="7"/>
  <c r="I300" i="7"/>
  <c r="L100" i="5"/>
  <c r="I182" i="5"/>
  <c r="I181" i="5" s="1"/>
  <c r="I267" i="3"/>
  <c r="K100" i="6"/>
  <c r="J62" i="11"/>
  <c r="J61" i="11" s="1"/>
  <c r="I267" i="11"/>
  <c r="K62" i="33"/>
  <c r="K61" i="33" s="1"/>
  <c r="K300" i="33"/>
  <c r="K299" i="33" s="1"/>
  <c r="J169" i="34"/>
  <c r="K267" i="10"/>
  <c r="I62" i="9"/>
  <c r="I61" i="9" s="1"/>
  <c r="L100" i="9"/>
  <c r="K62" i="8"/>
  <c r="K61" i="8" s="1"/>
  <c r="I109" i="8"/>
  <c r="K182" i="8"/>
  <c r="K212" i="8"/>
  <c r="J169" i="7"/>
  <c r="J164" i="7" s="1"/>
  <c r="I332" i="4"/>
  <c r="I235" i="6"/>
  <c r="J300" i="6"/>
  <c r="I155" i="11"/>
  <c r="I154" i="11" s="1"/>
  <c r="L169" i="11"/>
  <c r="L212" i="11"/>
  <c r="L235" i="11"/>
  <c r="I332" i="11"/>
  <c r="L109" i="33"/>
  <c r="K155" i="33"/>
  <c r="K154" i="33" s="1"/>
  <c r="J109" i="34"/>
  <c r="I164" i="34"/>
  <c r="I267" i="34"/>
  <c r="I300" i="34"/>
  <c r="I62" i="35"/>
  <c r="I61" i="35" s="1"/>
  <c r="I267" i="35"/>
  <c r="K155" i="2"/>
  <c r="K154" i="2" s="1"/>
  <c r="K212" i="2"/>
  <c r="K267" i="2"/>
  <c r="J300" i="2"/>
  <c r="I31" i="9"/>
  <c r="I155" i="9"/>
  <c r="I154" i="9" s="1"/>
  <c r="I182" i="9"/>
  <c r="I212" i="9"/>
  <c r="J235" i="9"/>
  <c r="I332" i="9"/>
  <c r="J267" i="8"/>
  <c r="I135" i="7"/>
  <c r="I332" i="7"/>
  <c r="I135" i="5"/>
  <c r="I155" i="5"/>
  <c r="I154" i="5" s="1"/>
  <c r="K267" i="5"/>
  <c r="I332" i="5"/>
  <c r="I182" i="3"/>
  <c r="I212" i="3"/>
  <c r="J235" i="3"/>
  <c r="I300" i="3"/>
  <c r="I299" i="3" s="1"/>
  <c r="L89" i="6"/>
  <c r="I62" i="11"/>
  <c r="I61" i="11" s="1"/>
  <c r="J100" i="11"/>
  <c r="I31" i="33"/>
  <c r="J100" i="33"/>
  <c r="J89" i="33" s="1"/>
  <c r="I135" i="34"/>
  <c r="I182" i="34"/>
  <c r="K332" i="35"/>
  <c r="I182" i="1"/>
  <c r="J267" i="1"/>
  <c r="K300" i="9"/>
  <c r="K109" i="8"/>
  <c r="I182" i="8"/>
  <c r="I181" i="8" s="1"/>
  <c r="J234" i="8"/>
  <c r="I300" i="8"/>
  <c r="I332" i="8"/>
  <c r="I31" i="7"/>
  <c r="L164" i="7"/>
  <c r="K235" i="7"/>
  <c r="K234" i="7" s="1"/>
  <c r="I300" i="4"/>
  <c r="K300" i="3"/>
  <c r="J100" i="6"/>
  <c r="J89" i="6" s="1"/>
  <c r="I135" i="6"/>
  <c r="K332" i="6"/>
  <c r="K299" i="6" s="1"/>
  <c r="I182" i="11"/>
  <c r="I212" i="11"/>
  <c r="I181" i="11" s="1"/>
  <c r="K300" i="11"/>
  <c r="K332" i="11"/>
  <c r="J31" i="33"/>
  <c r="K181" i="33"/>
  <c r="I212" i="35"/>
  <c r="I181" i="35" s="1"/>
  <c r="I300" i="35"/>
  <c r="J267" i="2"/>
  <c r="L169" i="33"/>
  <c r="L164" i="33" s="1"/>
  <c r="I332" i="34"/>
  <c r="K169" i="35"/>
  <c r="K164" i="35" s="1"/>
  <c r="L155" i="2"/>
  <c r="L154" i="2" s="1"/>
  <c r="J135" i="1"/>
  <c r="J155" i="1"/>
  <c r="J154" i="1" s="1"/>
  <c r="J100" i="34"/>
  <c r="J89" i="34" s="1"/>
  <c r="J235" i="34"/>
  <c r="K62" i="35"/>
  <c r="K61" i="35" s="1"/>
  <c r="J164" i="35"/>
  <c r="J182" i="35"/>
  <c r="J181" i="35" s="1"/>
  <c r="K212" i="35"/>
  <c r="J235" i="35"/>
  <c r="K267" i="35"/>
  <c r="K234" i="35" s="1"/>
  <c r="K300" i="35"/>
  <c r="K299" i="35" s="1"/>
  <c r="L300" i="35"/>
  <c r="I332" i="35"/>
  <c r="L169" i="2"/>
  <c r="K182" i="2"/>
  <c r="L182" i="2"/>
  <c r="J235" i="2"/>
  <c r="J234" i="2" s="1"/>
  <c r="K300" i="2"/>
  <c r="J332" i="2"/>
  <c r="I100" i="1"/>
  <c r="K169" i="1"/>
  <c r="K164" i="1" s="1"/>
  <c r="K30" i="1" s="1"/>
  <c r="K235" i="1"/>
  <c r="I332" i="1"/>
  <c r="I299" i="1" s="1"/>
  <c r="K135" i="33"/>
  <c r="J182" i="33"/>
  <c r="J212" i="33"/>
  <c r="K234" i="33"/>
  <c r="J300" i="33"/>
  <c r="J164" i="34"/>
  <c r="K182" i="34"/>
  <c r="K212" i="34"/>
  <c r="K300" i="34"/>
  <c r="L300" i="34"/>
  <c r="J332" i="34"/>
  <c r="K332" i="34"/>
  <c r="J62" i="35"/>
  <c r="J61" i="35" s="1"/>
  <c r="I155" i="35"/>
  <c r="I154" i="35" s="1"/>
  <c r="L135" i="2"/>
  <c r="I182" i="2"/>
  <c r="I181" i="2" s="1"/>
  <c r="K332" i="2"/>
  <c r="J109" i="1"/>
  <c r="J182" i="1"/>
  <c r="J181" i="1" s="1"/>
  <c r="L89" i="1"/>
  <c r="L109" i="1"/>
  <c r="L135" i="1"/>
  <c r="L155" i="1"/>
  <c r="L154" i="1" s="1"/>
  <c r="J164" i="1"/>
  <c r="J169" i="1"/>
  <c r="L267" i="1"/>
  <c r="L234" i="1" s="1"/>
  <c r="L332" i="1"/>
  <c r="L299" i="1" s="1"/>
  <c r="I89" i="1"/>
  <c r="I109" i="1"/>
  <c r="K212" i="1"/>
  <c r="K234" i="1"/>
  <c r="K300" i="1"/>
  <c r="K299" i="1" s="1"/>
  <c r="J332" i="1"/>
  <c r="J299" i="1" s="1"/>
  <c r="I31" i="1"/>
  <c r="I135" i="1"/>
  <c r="I235" i="1"/>
  <c r="I234" i="1" s="1"/>
  <c r="I164" i="1"/>
  <c r="J235" i="1"/>
  <c r="K182" i="1"/>
  <c r="L31" i="1"/>
  <c r="J100" i="1"/>
  <c r="J89" i="1" s="1"/>
  <c r="L182" i="1"/>
  <c r="L181" i="1" s="1"/>
  <c r="K164" i="2"/>
  <c r="K30" i="2" s="1"/>
  <c r="L62" i="2"/>
  <c r="L61" i="2" s="1"/>
  <c r="J135" i="2"/>
  <c r="K169" i="2"/>
  <c r="J181" i="2"/>
  <c r="L212" i="2"/>
  <c r="I235" i="2"/>
  <c r="J299" i="2"/>
  <c r="K181" i="2"/>
  <c r="K235" i="2"/>
  <c r="I332" i="2"/>
  <c r="I299" i="2" s="1"/>
  <c r="I100" i="2"/>
  <c r="I89" i="2" s="1"/>
  <c r="I109" i="2"/>
  <c r="L164" i="2"/>
  <c r="L267" i="2"/>
  <c r="L234" i="2" s="1"/>
  <c r="L332" i="2"/>
  <c r="L181" i="2"/>
  <c r="L300" i="2"/>
  <c r="J62" i="2"/>
  <c r="J61" i="2" s="1"/>
  <c r="J89" i="2"/>
  <c r="L100" i="2"/>
  <c r="L89" i="2" s="1"/>
  <c r="L109" i="2"/>
  <c r="J164" i="2"/>
  <c r="I267" i="2"/>
  <c r="L62" i="35"/>
  <c r="L61" i="35" s="1"/>
  <c r="K109" i="35"/>
  <c r="L164" i="35"/>
  <c r="K31" i="35"/>
  <c r="K89" i="35"/>
  <c r="I109" i="35"/>
  <c r="K135" i="35"/>
  <c r="I235" i="35"/>
  <c r="I234" i="35" s="1"/>
  <c r="J267" i="35"/>
  <c r="L332" i="35"/>
  <c r="L299" i="35" s="1"/>
  <c r="K181" i="35"/>
  <c r="I100" i="35"/>
  <c r="I169" i="35"/>
  <c r="I164" i="35" s="1"/>
  <c r="L182" i="35"/>
  <c r="L181" i="35" s="1"/>
  <c r="L267" i="35"/>
  <c r="L234" i="35" s="1"/>
  <c r="J332" i="35"/>
  <c r="J299" i="35" s="1"/>
  <c r="L89" i="35"/>
  <c r="J89" i="35"/>
  <c r="I31" i="35"/>
  <c r="I89" i="35"/>
  <c r="I135" i="35"/>
  <c r="J135" i="35"/>
  <c r="K62" i="34"/>
  <c r="K61" i="34" s="1"/>
  <c r="L109" i="34"/>
  <c r="L135" i="34"/>
  <c r="L267" i="34"/>
  <c r="L234" i="34" s="1"/>
  <c r="J300" i="34"/>
  <c r="J299" i="34" s="1"/>
  <c r="L62" i="34"/>
  <c r="L61" i="34" s="1"/>
  <c r="I109" i="34"/>
  <c r="K169" i="34"/>
  <c r="K164" i="34" s="1"/>
  <c r="I181" i="34"/>
  <c r="K109" i="34"/>
  <c r="I235" i="34"/>
  <c r="I234" i="34" s="1"/>
  <c r="L332" i="34"/>
  <c r="L299" i="34" s="1"/>
  <c r="K89" i="34"/>
  <c r="I100" i="34"/>
  <c r="I89" i="34" s="1"/>
  <c r="J182" i="34"/>
  <c r="J181" i="34" s="1"/>
  <c r="L89" i="34"/>
  <c r="K235" i="34"/>
  <c r="K234" i="34" s="1"/>
  <c r="L31" i="34"/>
  <c r="J135" i="34"/>
  <c r="J155" i="34"/>
  <c r="J154" i="34" s="1"/>
  <c r="L182" i="34"/>
  <c r="L181" i="34" s="1"/>
  <c r="J267" i="34"/>
  <c r="J234" i="34" s="1"/>
  <c r="L62" i="33"/>
  <c r="L61" i="33" s="1"/>
  <c r="K109" i="33"/>
  <c r="I135" i="33"/>
  <c r="J332" i="33"/>
  <c r="J299" i="33" s="1"/>
  <c r="I89" i="33"/>
  <c r="J135" i="33"/>
  <c r="L182" i="33"/>
  <c r="L181" i="33" s="1"/>
  <c r="L300" i="33"/>
  <c r="L332" i="33"/>
  <c r="K100" i="33"/>
  <c r="K89" i="33" s="1"/>
  <c r="J155" i="33"/>
  <c r="J154" i="33" s="1"/>
  <c r="L89" i="33"/>
  <c r="I109" i="33"/>
  <c r="L135" i="33"/>
  <c r="I164" i="33"/>
  <c r="I267" i="33"/>
  <c r="I234" i="33" s="1"/>
  <c r="L155" i="33"/>
  <c r="L154" i="33" s="1"/>
  <c r="K169" i="33"/>
  <c r="K164" i="33" s="1"/>
  <c r="J267" i="33"/>
  <c r="J234" i="33" s="1"/>
  <c r="I332" i="33"/>
  <c r="I62" i="33"/>
  <c r="I61" i="33" s="1"/>
  <c r="I30" i="33" s="1"/>
  <c r="J62" i="33"/>
  <c r="J61" i="33" s="1"/>
  <c r="I182" i="33"/>
  <c r="I212" i="33"/>
  <c r="L267" i="33"/>
  <c r="L234" i="33" s="1"/>
  <c r="I300" i="33"/>
  <c r="K31" i="11"/>
  <c r="J89" i="11"/>
  <c r="L109" i="11"/>
  <c r="L135" i="11"/>
  <c r="L155" i="11"/>
  <c r="L154" i="11" s="1"/>
  <c r="J164" i="11"/>
  <c r="I169" i="11"/>
  <c r="I164" i="11" s="1"/>
  <c r="I299" i="11"/>
  <c r="I109" i="11"/>
  <c r="J267" i="11"/>
  <c r="K299" i="11"/>
  <c r="K62" i="11"/>
  <c r="K61" i="11" s="1"/>
  <c r="L182" i="11"/>
  <c r="L181" i="11" s="1"/>
  <c r="L267" i="11"/>
  <c r="L234" i="11" s="1"/>
  <c r="J300" i="11"/>
  <c r="L62" i="11"/>
  <c r="L61" i="11" s="1"/>
  <c r="I135" i="11"/>
  <c r="L164" i="11"/>
  <c r="K181" i="11"/>
  <c r="I235" i="11"/>
  <c r="I234" i="11" s="1"/>
  <c r="J332" i="11"/>
  <c r="J235" i="11"/>
  <c r="L300" i="11"/>
  <c r="L299" i="11" s="1"/>
  <c r="L89" i="11"/>
  <c r="J109" i="11"/>
  <c r="J135" i="11"/>
  <c r="K235" i="11"/>
  <c r="K234" i="11" s="1"/>
  <c r="K89" i="6"/>
  <c r="K181" i="6"/>
  <c r="K235" i="6"/>
  <c r="K234" i="6" s="1"/>
  <c r="I332" i="6"/>
  <c r="L235" i="6"/>
  <c r="L234" i="6" s="1"/>
  <c r="K109" i="6"/>
  <c r="I182" i="6"/>
  <c r="I212" i="6"/>
  <c r="J332" i="6"/>
  <c r="J299" i="6" s="1"/>
  <c r="I109" i="6"/>
  <c r="L169" i="6"/>
  <c r="L164" i="6" s="1"/>
  <c r="J181" i="6"/>
  <c r="I267" i="6"/>
  <c r="I234" i="6" s="1"/>
  <c r="L300" i="6"/>
  <c r="K62" i="6"/>
  <c r="K61" i="6" s="1"/>
  <c r="J135" i="6"/>
  <c r="I300" i="6"/>
  <c r="L332" i="6"/>
  <c r="L62" i="6"/>
  <c r="L61" i="6" s="1"/>
  <c r="J164" i="6"/>
  <c r="I100" i="6"/>
  <c r="I89" i="6" s="1"/>
  <c r="I30" i="6" s="1"/>
  <c r="L109" i="6"/>
  <c r="I31" i="3"/>
  <c r="J89" i="3"/>
  <c r="J135" i="3"/>
  <c r="J155" i="3"/>
  <c r="J154" i="3" s="1"/>
  <c r="I169" i="3"/>
  <c r="I164" i="3" s="1"/>
  <c r="L212" i="3"/>
  <c r="L181" i="3" s="1"/>
  <c r="L234" i="3"/>
  <c r="J267" i="3"/>
  <c r="J234" i="3" s="1"/>
  <c r="K299" i="3"/>
  <c r="K89" i="3"/>
  <c r="K135" i="3"/>
  <c r="I235" i="3"/>
  <c r="I234" i="3" s="1"/>
  <c r="J332" i="3"/>
  <c r="J299" i="3" s="1"/>
  <c r="J109" i="3"/>
  <c r="L155" i="3"/>
  <c r="L154" i="3" s="1"/>
  <c r="I89" i="3"/>
  <c r="K109" i="3"/>
  <c r="I181" i="3"/>
  <c r="L164" i="3"/>
  <c r="L300" i="3"/>
  <c r="L299" i="3" s="1"/>
  <c r="J62" i="3"/>
  <c r="J61" i="3" s="1"/>
  <c r="I109" i="3"/>
  <c r="J182" i="3"/>
  <c r="K62" i="3"/>
  <c r="K61" i="3" s="1"/>
  <c r="I135" i="3"/>
  <c r="K182" i="3"/>
  <c r="K181" i="3" s="1"/>
  <c r="J212" i="3"/>
  <c r="K31" i="4"/>
  <c r="K100" i="4"/>
  <c r="K89" i="4" s="1"/>
  <c r="K109" i="4"/>
  <c r="K235" i="4"/>
  <c r="K234" i="4" s="1"/>
  <c r="L31" i="4"/>
  <c r="L100" i="4"/>
  <c r="L89" i="4" s="1"/>
  <c r="L109" i="4"/>
  <c r="L235" i="4"/>
  <c r="L234" i="4" s="1"/>
  <c r="J89" i="4"/>
  <c r="J169" i="4"/>
  <c r="J164" i="4" s="1"/>
  <c r="J181" i="4"/>
  <c r="I299" i="4"/>
  <c r="K299" i="4"/>
  <c r="J332" i="4"/>
  <c r="J299" i="4" s="1"/>
  <c r="I31" i="4"/>
  <c r="I100" i="4"/>
  <c r="I89" i="4" s="1"/>
  <c r="I109" i="4"/>
  <c r="I235" i="4"/>
  <c r="I234" i="4" s="1"/>
  <c r="J267" i="4"/>
  <c r="J234" i="4" s="1"/>
  <c r="J62" i="5"/>
  <c r="J61" i="5" s="1"/>
  <c r="K109" i="5"/>
  <c r="L135" i="5"/>
  <c r="L155" i="5"/>
  <c r="L154" i="5" s="1"/>
  <c r="K234" i="5"/>
  <c r="I299" i="5"/>
  <c r="K169" i="5"/>
  <c r="K164" i="5" s="1"/>
  <c r="I235" i="5"/>
  <c r="I234" i="5" s="1"/>
  <c r="J267" i="5"/>
  <c r="J234" i="5" s="1"/>
  <c r="J181" i="5"/>
  <c r="J300" i="5"/>
  <c r="J299" i="5" s="1"/>
  <c r="L89" i="5"/>
  <c r="K100" i="5"/>
  <c r="K89" i="5" s="1"/>
  <c r="J109" i="5"/>
  <c r="K182" i="5"/>
  <c r="J212" i="5"/>
  <c r="L267" i="5"/>
  <c r="L234" i="5" s="1"/>
  <c r="L30" i="5"/>
  <c r="I89" i="5"/>
  <c r="L109" i="5"/>
  <c r="L182" i="5"/>
  <c r="K212" i="5"/>
  <c r="L300" i="5"/>
  <c r="L299" i="5" s="1"/>
  <c r="I109" i="5"/>
  <c r="J135" i="5"/>
  <c r="J155" i="5"/>
  <c r="J154" i="5" s="1"/>
  <c r="L212" i="5"/>
  <c r="L89" i="7"/>
  <c r="L30" i="7" s="1"/>
  <c r="K100" i="7"/>
  <c r="K89" i="7" s="1"/>
  <c r="J109" i="7"/>
  <c r="I89" i="7"/>
  <c r="L109" i="7"/>
  <c r="K181" i="7"/>
  <c r="K180" i="7" s="1"/>
  <c r="I109" i="7"/>
  <c r="I181" i="7"/>
  <c r="I235" i="7"/>
  <c r="I234" i="7" s="1"/>
  <c r="J135" i="7"/>
  <c r="J155" i="7"/>
  <c r="J154" i="7" s="1"/>
  <c r="K299" i="7"/>
  <c r="J332" i="7"/>
  <c r="J299" i="7" s="1"/>
  <c r="K109" i="7"/>
  <c r="K135" i="7"/>
  <c r="K155" i="7"/>
  <c r="K154" i="7" s="1"/>
  <c r="I164" i="7"/>
  <c r="L182" i="7"/>
  <c r="L181" i="7" s="1"/>
  <c r="L235" i="7"/>
  <c r="L234" i="7" s="1"/>
  <c r="J267" i="7"/>
  <c r="J234" i="7" s="1"/>
  <c r="J180" i="8"/>
  <c r="K89" i="8"/>
  <c r="J135" i="8"/>
  <c r="K181" i="8"/>
  <c r="K267" i="8"/>
  <c r="K234" i="8" s="1"/>
  <c r="K332" i="8"/>
  <c r="K135" i="8"/>
  <c r="L267" i="8"/>
  <c r="L332" i="8"/>
  <c r="J164" i="8"/>
  <c r="I100" i="8"/>
  <c r="I89" i="8" s="1"/>
  <c r="K300" i="8"/>
  <c r="L31" i="8"/>
  <c r="L109" i="8"/>
  <c r="L164" i="8"/>
  <c r="L300" i="8"/>
  <c r="L181" i="8"/>
  <c r="L234" i="8"/>
  <c r="L89" i="8"/>
  <c r="J109" i="8"/>
  <c r="L135" i="8"/>
  <c r="L155" i="8"/>
  <c r="L154" i="8" s="1"/>
  <c r="I169" i="8"/>
  <c r="I164" i="8" s="1"/>
  <c r="I235" i="8"/>
  <c r="I234" i="8" s="1"/>
  <c r="J62" i="9"/>
  <c r="J61" i="9" s="1"/>
  <c r="L109" i="9"/>
  <c r="L155" i="9"/>
  <c r="L154" i="9" s="1"/>
  <c r="L182" i="9"/>
  <c r="J267" i="9"/>
  <c r="K299" i="9"/>
  <c r="I109" i="9"/>
  <c r="J164" i="9"/>
  <c r="L62" i="9"/>
  <c r="L61" i="9" s="1"/>
  <c r="K164" i="9"/>
  <c r="K181" i="9"/>
  <c r="I100" i="9"/>
  <c r="I89" i="9" s="1"/>
  <c r="I181" i="9"/>
  <c r="J234" i="9"/>
  <c r="J89" i="9"/>
  <c r="J135" i="9"/>
  <c r="L212" i="9"/>
  <c r="L234" i="9"/>
  <c r="L300" i="9"/>
  <c r="L299" i="9" s="1"/>
  <c r="I235" i="9"/>
  <c r="I234" i="9" s="1"/>
  <c r="K31" i="9"/>
  <c r="L89" i="9"/>
  <c r="L30" i="9" s="1"/>
  <c r="J109" i="9"/>
  <c r="L135" i="9"/>
  <c r="J155" i="9"/>
  <c r="J154" i="9" s="1"/>
  <c r="J182" i="9"/>
  <c r="J181" i="9" s="1"/>
  <c r="K235" i="10"/>
  <c r="K234" i="10" s="1"/>
  <c r="I267" i="10"/>
  <c r="I234" i="10" s="1"/>
  <c r="J299" i="10"/>
  <c r="I62" i="10"/>
  <c r="I61" i="10" s="1"/>
  <c r="J164" i="10"/>
  <c r="K299" i="10"/>
  <c r="J100" i="10"/>
  <c r="J89" i="10" s="1"/>
  <c r="J30" i="10" s="1"/>
  <c r="K164" i="10"/>
  <c r="I300" i="10"/>
  <c r="I332" i="10"/>
  <c r="I31" i="10"/>
  <c r="L109" i="10"/>
  <c r="L30" i="10" s="1"/>
  <c r="K135" i="10"/>
  <c r="L234" i="10"/>
  <c r="L300" i="10"/>
  <c r="L299" i="10" s="1"/>
  <c r="K31" i="10"/>
  <c r="K89" i="10"/>
  <c r="J109" i="10"/>
  <c r="K181" i="10"/>
  <c r="J235" i="10"/>
  <c r="J234" i="10" s="1"/>
  <c r="K31" i="16"/>
  <c r="I135" i="16"/>
  <c r="K169" i="16"/>
  <c r="K164" i="16" s="1"/>
  <c r="J181" i="16"/>
  <c r="J180" i="16" s="1"/>
  <c r="K235" i="16"/>
  <c r="K234" i="16" s="1"/>
  <c r="K89" i="16"/>
  <c r="K181" i="16"/>
  <c r="K299" i="16"/>
  <c r="L31" i="16"/>
  <c r="J100" i="16"/>
  <c r="J89" i="16" s="1"/>
  <c r="L109" i="16"/>
  <c r="L164" i="16"/>
  <c r="L181" i="16"/>
  <c r="I31" i="16"/>
  <c r="L89" i="16"/>
  <c r="J109" i="16"/>
  <c r="L135" i="16"/>
  <c r="L155" i="16"/>
  <c r="L154" i="16" s="1"/>
  <c r="I169" i="16"/>
  <c r="I164" i="16" s="1"/>
  <c r="I235" i="16"/>
  <c r="I234" i="16" s="1"/>
  <c r="L267" i="16"/>
  <c r="L234" i="16" s="1"/>
  <c r="J109" i="17"/>
  <c r="K182" i="17"/>
  <c r="K181" i="17" s="1"/>
  <c r="L332" i="17"/>
  <c r="L299" i="17" s="1"/>
  <c r="L62" i="17"/>
  <c r="L61" i="17" s="1"/>
  <c r="I135" i="17"/>
  <c r="I155" i="17"/>
  <c r="I154" i="17" s="1"/>
  <c r="L182" i="17"/>
  <c r="L212" i="17"/>
  <c r="I267" i="17"/>
  <c r="I234" i="17" s="1"/>
  <c r="I31" i="17"/>
  <c r="K89" i="17"/>
  <c r="K135" i="17"/>
  <c r="K155" i="17"/>
  <c r="K154" i="17" s="1"/>
  <c r="I164" i="17"/>
  <c r="J169" i="17"/>
  <c r="J164" i="17" s="1"/>
  <c r="J235" i="17"/>
  <c r="J234" i="17" s="1"/>
  <c r="K267" i="17"/>
  <c r="K234" i="17" s="1"/>
  <c r="J299" i="17"/>
  <c r="L89" i="17"/>
  <c r="I109" i="17"/>
  <c r="L135" i="17"/>
  <c r="L267" i="17"/>
  <c r="L234" i="17" s="1"/>
  <c r="I300" i="17"/>
  <c r="K164" i="17"/>
  <c r="L31" i="17"/>
  <c r="I62" i="17"/>
  <c r="I61" i="17" s="1"/>
  <c r="J89" i="17"/>
  <c r="L109" i="17"/>
  <c r="I182" i="17"/>
  <c r="I181" i="17" s="1"/>
  <c r="K300" i="17"/>
  <c r="K299" i="17" s="1"/>
  <c r="I332" i="17"/>
  <c r="I100" i="18"/>
  <c r="I89" i="18" s="1"/>
  <c r="L267" i="18"/>
  <c r="L234" i="18" s="1"/>
  <c r="J299" i="18"/>
  <c r="L332" i="18"/>
  <c r="J89" i="18"/>
  <c r="J135" i="18"/>
  <c r="J155" i="18"/>
  <c r="J154" i="18" s="1"/>
  <c r="I235" i="18"/>
  <c r="I234" i="18" s="1"/>
  <c r="J31" i="18"/>
  <c r="K135" i="18"/>
  <c r="I164" i="18"/>
  <c r="J182" i="18"/>
  <c r="L300" i="18"/>
  <c r="K31" i="18"/>
  <c r="L89" i="18"/>
  <c r="L30" i="18" s="1"/>
  <c r="J109" i="18"/>
  <c r="K332" i="18"/>
  <c r="K299" i="18" s="1"/>
  <c r="K180" i="18" s="1"/>
  <c r="K109" i="18"/>
  <c r="L182" i="18"/>
  <c r="L181" i="18" s="1"/>
  <c r="J212" i="18"/>
  <c r="J62" i="18"/>
  <c r="J61" i="18" s="1"/>
  <c r="I109" i="18"/>
  <c r="J234" i="18"/>
  <c r="J267" i="18"/>
  <c r="K62" i="19"/>
  <c r="K61" i="19" s="1"/>
  <c r="J109" i="19"/>
  <c r="J135" i="19"/>
  <c r="K182" i="19"/>
  <c r="K181" i="19" s="1"/>
  <c r="L332" i="19"/>
  <c r="L299" i="19" s="1"/>
  <c r="L181" i="19"/>
  <c r="I267" i="19"/>
  <c r="I234" i="19" s="1"/>
  <c r="K89" i="19"/>
  <c r="K135" i="19"/>
  <c r="I164" i="19"/>
  <c r="J169" i="19"/>
  <c r="J164" i="19" s="1"/>
  <c r="J235" i="19"/>
  <c r="J234" i="19" s="1"/>
  <c r="K267" i="19"/>
  <c r="K234" i="19" s="1"/>
  <c r="J299" i="19"/>
  <c r="L89" i="19"/>
  <c r="I109" i="19"/>
  <c r="L135" i="19"/>
  <c r="L155" i="19"/>
  <c r="L154" i="19" s="1"/>
  <c r="L267" i="19"/>
  <c r="L234" i="19" s="1"/>
  <c r="I300" i="19"/>
  <c r="K31" i="19"/>
  <c r="K109" i="19"/>
  <c r="K164" i="19"/>
  <c r="J181" i="19"/>
  <c r="L31" i="19"/>
  <c r="J89" i="19"/>
  <c r="L109" i="19"/>
  <c r="L164" i="19"/>
  <c r="I182" i="19"/>
  <c r="I181" i="19" s="1"/>
  <c r="K300" i="19"/>
  <c r="K299" i="19" s="1"/>
  <c r="I332" i="19"/>
  <c r="L332" i="32"/>
  <c r="L299" i="32" s="1"/>
  <c r="I62" i="32"/>
  <c r="I61" i="32" s="1"/>
  <c r="L89" i="32"/>
  <c r="I267" i="32"/>
  <c r="I234" i="32" s="1"/>
  <c r="J135" i="32"/>
  <c r="L164" i="32"/>
  <c r="J100" i="32"/>
  <c r="J89" i="32" s="1"/>
  <c r="I109" i="32"/>
  <c r="I135" i="32"/>
  <c r="I155" i="32"/>
  <c r="I154" i="32" s="1"/>
  <c r="I182" i="32"/>
  <c r="I181" i="32" s="1"/>
  <c r="L182" i="32"/>
  <c r="L181" i="32" s="1"/>
  <c r="J235" i="32"/>
  <c r="J234" i="32" s="1"/>
  <c r="K267" i="32"/>
  <c r="K234" i="32" s="1"/>
  <c r="J299" i="32"/>
  <c r="K100" i="32"/>
  <c r="K89" i="32" s="1"/>
  <c r="L267" i="32"/>
  <c r="L234" i="32" s="1"/>
  <c r="I300" i="32"/>
  <c r="J164" i="32"/>
  <c r="K182" i="32"/>
  <c r="K181" i="32" s="1"/>
  <c r="K31" i="32"/>
  <c r="K109" i="32"/>
  <c r="L135" i="32"/>
  <c r="K300" i="32"/>
  <c r="K299" i="32" s="1"/>
  <c r="I332" i="32"/>
  <c r="K31" i="12"/>
  <c r="J135" i="12"/>
  <c r="K164" i="12"/>
  <c r="I181" i="12"/>
  <c r="I235" i="12"/>
  <c r="I234" i="12" s="1"/>
  <c r="K89" i="12"/>
  <c r="K135" i="12"/>
  <c r="K169" i="12"/>
  <c r="J181" i="12"/>
  <c r="J235" i="12"/>
  <c r="J234" i="12" s="1"/>
  <c r="I100" i="12"/>
  <c r="I89" i="12" s="1"/>
  <c r="I30" i="12" s="1"/>
  <c r="I109" i="12"/>
  <c r="K181" i="12"/>
  <c r="K235" i="12"/>
  <c r="K234" i="12" s="1"/>
  <c r="J100" i="12"/>
  <c r="J89" i="12" s="1"/>
  <c r="J109" i="12"/>
  <c r="L31" i="12"/>
  <c r="K109" i="12"/>
  <c r="L62" i="12"/>
  <c r="L61" i="12" s="1"/>
  <c r="L100" i="12"/>
  <c r="L89" i="12" s="1"/>
  <c r="L109" i="12"/>
  <c r="L135" i="12"/>
  <c r="J332" i="12"/>
  <c r="J299" i="12" s="1"/>
  <c r="I135" i="13"/>
  <c r="K62" i="13"/>
  <c r="K61" i="13" s="1"/>
  <c r="I100" i="13"/>
  <c r="I89" i="13" s="1"/>
  <c r="I30" i="13" s="1"/>
  <c r="K182" i="13"/>
  <c r="I299" i="13"/>
  <c r="L62" i="13"/>
  <c r="L61" i="13" s="1"/>
  <c r="L30" i="13" s="1"/>
  <c r="J100" i="13"/>
  <c r="J89" i="13" s="1"/>
  <c r="J30" i="13" s="1"/>
  <c r="L182" i="13"/>
  <c r="K109" i="13"/>
  <c r="K267" i="13"/>
  <c r="K234" i="13" s="1"/>
  <c r="K332" i="13"/>
  <c r="K212" i="13"/>
  <c r="K300" i="13"/>
  <c r="L212" i="13"/>
  <c r="L234" i="13"/>
  <c r="L300" i="13"/>
  <c r="L299" i="13" s="1"/>
  <c r="I235" i="13"/>
  <c r="I234" i="13" s="1"/>
  <c r="J235" i="13"/>
  <c r="J234" i="13" s="1"/>
  <c r="J135" i="14"/>
  <c r="I169" i="14"/>
  <c r="I164" i="14" s="1"/>
  <c r="I235" i="14"/>
  <c r="I234" i="14" s="1"/>
  <c r="J267" i="14"/>
  <c r="J234" i="14" s="1"/>
  <c r="J89" i="14"/>
  <c r="K89" i="14"/>
  <c r="K135" i="14"/>
  <c r="K155" i="14"/>
  <c r="K154" i="14" s="1"/>
  <c r="K267" i="14"/>
  <c r="K234" i="14" s="1"/>
  <c r="I299" i="14"/>
  <c r="J31" i="14"/>
  <c r="L89" i="14"/>
  <c r="J109" i="14"/>
  <c r="L155" i="14"/>
  <c r="L154" i="14" s="1"/>
  <c r="L267" i="14"/>
  <c r="K300" i="14"/>
  <c r="J332" i="14"/>
  <c r="J299" i="14" s="1"/>
  <c r="J62" i="14"/>
  <c r="J61" i="14" s="1"/>
  <c r="I109" i="14"/>
  <c r="J182" i="14"/>
  <c r="J212" i="14"/>
  <c r="L300" i="14"/>
  <c r="K332" i="14"/>
  <c r="K62" i="14"/>
  <c r="K61" i="14" s="1"/>
  <c r="I135" i="14"/>
  <c r="K182" i="14"/>
  <c r="K212" i="14"/>
  <c r="L332" i="14"/>
  <c r="L62" i="14"/>
  <c r="L61" i="14" s="1"/>
  <c r="I100" i="14"/>
  <c r="I89" i="14" s="1"/>
  <c r="L182" i="14"/>
  <c r="L212" i="14"/>
  <c r="L234" i="14"/>
  <c r="N22" i="20"/>
  <c r="N29" i="20" s="1"/>
  <c r="H27" i="20"/>
  <c r="E27" i="21"/>
  <c r="I30" i="19" l="1"/>
  <c r="L180" i="7"/>
  <c r="J30" i="7"/>
  <c r="L180" i="12"/>
  <c r="K30" i="14"/>
  <c r="J180" i="10"/>
  <c r="J181" i="33"/>
  <c r="I299" i="35"/>
  <c r="I180" i="11"/>
  <c r="J30" i="6"/>
  <c r="J30" i="12"/>
  <c r="I299" i="6"/>
  <c r="I234" i="2"/>
  <c r="J30" i="1"/>
  <c r="L30" i="3"/>
  <c r="K30" i="13"/>
  <c r="J180" i="9"/>
  <c r="K180" i="12"/>
  <c r="K30" i="10"/>
  <c r="L181" i="5"/>
  <c r="I180" i="3"/>
  <c r="J234" i="35"/>
  <c r="K234" i="2"/>
  <c r="L30" i="1"/>
  <c r="I181" i="1"/>
  <c r="K299" i="5"/>
  <c r="L299" i="18"/>
  <c r="J180" i="17"/>
  <c r="I30" i="9"/>
  <c r="I30" i="7"/>
  <c r="K30" i="3"/>
  <c r="I30" i="34"/>
  <c r="I181" i="13"/>
  <c r="J181" i="7"/>
  <c r="J180" i="7" s="1"/>
  <c r="J364" i="7" s="1"/>
  <c r="J234" i="6"/>
  <c r="L299" i="4"/>
  <c r="L180" i="4" s="1"/>
  <c r="I181" i="14"/>
  <c r="I180" i="14" s="1"/>
  <c r="I30" i="32"/>
  <c r="J30" i="17"/>
  <c r="K30" i="8"/>
  <c r="L30" i="33"/>
  <c r="J234" i="1"/>
  <c r="J180" i="1" s="1"/>
  <c r="J364" i="1" s="1"/>
  <c r="I180" i="35"/>
  <c r="I299" i="8"/>
  <c r="I180" i="8" s="1"/>
  <c r="J181" i="13"/>
  <c r="J180" i="13" s="1"/>
  <c r="J364" i="13" s="1"/>
  <c r="I180" i="2"/>
  <c r="I30" i="14"/>
  <c r="I180" i="13"/>
  <c r="J180" i="32"/>
  <c r="J30" i="32"/>
  <c r="J364" i="32" s="1"/>
  <c r="J364" i="17"/>
  <c r="L181" i="9"/>
  <c r="I180" i="4"/>
  <c r="K180" i="4"/>
  <c r="K30" i="6"/>
  <c r="L30" i="11"/>
  <c r="J30" i="2"/>
  <c r="I180" i="1"/>
  <c r="K180" i="33"/>
  <c r="I299" i="7"/>
  <c r="I180" i="7" s="1"/>
  <c r="I364" i="7" s="1"/>
  <c r="L30" i="14"/>
  <c r="K181" i="14"/>
  <c r="L299" i="14"/>
  <c r="L180" i="32"/>
  <c r="K30" i="18"/>
  <c r="K30" i="17"/>
  <c r="L180" i="10"/>
  <c r="L364" i="10" s="1"/>
  <c r="I30" i="10"/>
  <c r="J30" i="9"/>
  <c r="J364" i="9" s="1"/>
  <c r="K180" i="9"/>
  <c r="J30" i="8"/>
  <c r="J364" i="8" s="1"/>
  <c r="L299" i="8"/>
  <c r="K181" i="5"/>
  <c r="K180" i="3"/>
  <c r="K364" i="3" s="1"/>
  <c r="I181" i="6"/>
  <c r="J234" i="11"/>
  <c r="J299" i="11"/>
  <c r="J30" i="34"/>
  <c r="K30" i="34"/>
  <c r="L30" i="35"/>
  <c r="K181" i="1"/>
  <c r="K299" i="34"/>
  <c r="I299" i="18"/>
  <c r="I180" i="18" s="1"/>
  <c r="I299" i="9"/>
  <c r="I299" i="16"/>
  <c r="I180" i="16" s="1"/>
  <c r="I181" i="10"/>
  <c r="K30" i="7"/>
  <c r="K364" i="7" s="1"/>
  <c r="J30" i="11"/>
  <c r="J30" i="33"/>
  <c r="K30" i="33"/>
  <c r="J30" i="35"/>
  <c r="K180" i="35"/>
  <c r="I299" i="32"/>
  <c r="L30" i="32"/>
  <c r="L364" i="32" s="1"/>
  <c r="J30" i="19"/>
  <c r="I30" i="18"/>
  <c r="J30" i="16"/>
  <c r="J364" i="16" s="1"/>
  <c r="K30" i="9"/>
  <c r="K364" i="9" s="1"/>
  <c r="J30" i="5"/>
  <c r="K30" i="5"/>
  <c r="I180" i="5"/>
  <c r="J30" i="4"/>
  <c r="K30" i="4"/>
  <c r="K364" i="4" s="1"/>
  <c r="J30" i="3"/>
  <c r="L180" i="3"/>
  <c r="L364" i="3" s="1"/>
  <c r="I30" i="11"/>
  <c r="I364" i="11" s="1"/>
  <c r="K30" i="11"/>
  <c r="L180" i="34"/>
  <c r="I30" i="2"/>
  <c r="I364" i="2" s="1"/>
  <c r="L30" i="2"/>
  <c r="K181" i="34"/>
  <c r="K180" i="34" s="1"/>
  <c r="K299" i="2"/>
  <c r="I299" i="34"/>
  <c r="L180" i="1"/>
  <c r="L364" i="1" s="1"/>
  <c r="K180" i="1"/>
  <c r="K364" i="1" s="1"/>
  <c r="I30" i="1"/>
  <c r="I364" i="1" s="1"/>
  <c r="L299" i="2"/>
  <c r="L180" i="2" s="1"/>
  <c r="J180" i="2"/>
  <c r="J364" i="2" s="1"/>
  <c r="J180" i="35"/>
  <c r="L180" i="35"/>
  <c r="L364" i="35" s="1"/>
  <c r="K30" i="35"/>
  <c r="K364" i="35" s="1"/>
  <c r="I30" i="35"/>
  <c r="I364" i="35" s="1"/>
  <c r="J180" i="34"/>
  <c r="J364" i="34" s="1"/>
  <c r="L30" i="34"/>
  <c r="L364" i="34" s="1"/>
  <c r="I180" i="34"/>
  <c r="J180" i="33"/>
  <c r="J364" i="33" s="1"/>
  <c r="I299" i="33"/>
  <c r="L299" i="33"/>
  <c r="L180" i="33" s="1"/>
  <c r="L364" i="33" s="1"/>
  <c r="I181" i="33"/>
  <c r="I180" i="33" s="1"/>
  <c r="I364" i="33" s="1"/>
  <c r="L180" i="11"/>
  <c r="L364" i="11" s="1"/>
  <c r="K180" i="11"/>
  <c r="L30" i="6"/>
  <c r="K180" i="6"/>
  <c r="I180" i="6"/>
  <c r="I364" i="6" s="1"/>
  <c r="J180" i="6"/>
  <c r="J364" i="6" s="1"/>
  <c r="L299" i="6"/>
  <c r="L180" i="6" s="1"/>
  <c r="I30" i="3"/>
  <c r="I364" i="3" s="1"/>
  <c r="J181" i="3"/>
  <c r="J180" i="3" s="1"/>
  <c r="J364" i="3" s="1"/>
  <c r="I30" i="4"/>
  <c r="I364" i="4" s="1"/>
  <c r="J180" i="4"/>
  <c r="J364" i="4" s="1"/>
  <c r="L30" i="4"/>
  <c r="L180" i="5"/>
  <c r="L364" i="5" s="1"/>
  <c r="I364" i="5"/>
  <c r="J180" i="5"/>
  <c r="L364" i="7"/>
  <c r="I30" i="8"/>
  <c r="L180" i="8"/>
  <c r="L30" i="8"/>
  <c r="K299" i="8"/>
  <c r="K180" i="8" s="1"/>
  <c r="K364" i="8" s="1"/>
  <c r="I180" i="9"/>
  <c r="I364" i="9" s="1"/>
  <c r="L180" i="9"/>
  <c r="L364" i="9" s="1"/>
  <c r="J364" i="10"/>
  <c r="K180" i="10"/>
  <c r="K364" i="10" s="1"/>
  <c r="I299" i="10"/>
  <c r="I180" i="10" s="1"/>
  <c r="I364" i="10" s="1"/>
  <c r="L180" i="16"/>
  <c r="L30" i="16"/>
  <c r="I30" i="16"/>
  <c r="K180" i="16"/>
  <c r="K30" i="16"/>
  <c r="K180" i="17"/>
  <c r="K364" i="17" s="1"/>
  <c r="L181" i="17"/>
  <c r="L180" i="17" s="1"/>
  <c r="L30" i="17"/>
  <c r="I299" i="17"/>
  <c r="I180" i="17" s="1"/>
  <c r="I30" i="17"/>
  <c r="K364" i="18"/>
  <c r="J181" i="18"/>
  <c r="J180" i="18" s="1"/>
  <c r="J30" i="18"/>
  <c r="L180" i="18"/>
  <c r="L364" i="18" s="1"/>
  <c r="L30" i="19"/>
  <c r="L364" i="19" s="1"/>
  <c r="L180" i="19"/>
  <c r="J180" i="19"/>
  <c r="K30" i="19"/>
  <c r="K180" i="19"/>
  <c r="I299" i="19"/>
  <c r="I180" i="19" s="1"/>
  <c r="I364" i="19" s="1"/>
  <c r="K180" i="32"/>
  <c r="K30" i="32"/>
  <c r="I180" i="32"/>
  <c r="I364" i="32" s="1"/>
  <c r="I180" i="12"/>
  <c r="I364" i="12" s="1"/>
  <c r="L30" i="12"/>
  <c r="L364" i="12" s="1"/>
  <c r="J180" i="12"/>
  <c r="J364" i="12" s="1"/>
  <c r="K30" i="12"/>
  <c r="K364" i="12" s="1"/>
  <c r="I364" i="13"/>
  <c r="L181" i="13"/>
  <c r="L180" i="13" s="1"/>
  <c r="L364" i="13" s="1"/>
  <c r="K181" i="13"/>
  <c r="K299" i="13"/>
  <c r="L181" i="14"/>
  <c r="J30" i="14"/>
  <c r="K299" i="14"/>
  <c r="K180" i="14" s="1"/>
  <c r="K364" i="14" s="1"/>
  <c r="J181" i="14"/>
  <c r="J180" i="14" s="1"/>
  <c r="C28" i="28"/>
  <c r="L364" i="2" l="1"/>
  <c r="K180" i="5"/>
  <c r="K364" i="5" s="1"/>
  <c r="I364" i="14"/>
  <c r="K364" i="6"/>
  <c r="I364" i="34"/>
  <c r="K364" i="33"/>
  <c r="L180" i="14"/>
  <c r="L364" i="14" s="1"/>
  <c r="J364" i="19"/>
  <c r="K364" i="16"/>
  <c r="J364" i="5"/>
  <c r="I364" i="8"/>
  <c r="L364" i="4"/>
  <c r="K364" i="11"/>
  <c r="J364" i="35"/>
  <c r="K180" i="2"/>
  <c r="K364" i="2" s="1"/>
  <c r="I364" i="16"/>
  <c r="I364" i="18"/>
  <c r="J364" i="18"/>
  <c r="L364" i="16"/>
  <c r="J180" i="11"/>
  <c r="J364" i="11" s="1"/>
  <c r="L364" i="6"/>
  <c r="K364" i="34"/>
  <c r="K364" i="32"/>
  <c r="K364" i="19"/>
  <c r="L364" i="8"/>
  <c r="I364" i="17"/>
  <c r="L364" i="17"/>
  <c r="K180" i="13"/>
  <c r="K364" i="13" s="1"/>
  <c r="J364" i="14"/>
  <c r="P23" i="29"/>
  <c r="P22" i="29"/>
  <c r="O32" i="31"/>
  <c r="O28" i="31"/>
  <c r="C48" i="27" l="1"/>
  <c r="C49" i="27"/>
  <c r="C50" i="27"/>
  <c r="C51" i="27"/>
  <c r="C52" i="27"/>
  <c r="C53" i="27"/>
  <c r="C54" i="27"/>
  <c r="C47" i="27" l="1"/>
  <c r="C45" i="27"/>
  <c r="C44" i="27"/>
  <c r="C43" i="27"/>
  <c r="C42" i="27"/>
  <c r="C41" i="27"/>
  <c r="C40" i="27"/>
  <c r="D37" i="27"/>
  <c r="H37" i="27"/>
  <c r="H26" i="27" s="1"/>
  <c r="H55" i="27" s="1"/>
  <c r="G37" i="27"/>
  <c r="F37" i="27"/>
  <c r="E37" i="27"/>
  <c r="E26" i="27" s="1"/>
  <c r="E55" i="27" s="1"/>
  <c r="C36" i="27"/>
  <c r="C35" i="27"/>
  <c r="C34" i="27"/>
  <c r="C33" i="27"/>
  <c r="C32" i="27"/>
  <c r="C31" i="27"/>
  <c r="C30" i="27"/>
  <c r="C29" i="27"/>
  <c r="C28" i="27"/>
  <c r="C24" i="27"/>
  <c r="C22" i="27"/>
  <c r="C27" i="27" l="1"/>
  <c r="C37" i="27"/>
  <c r="C25" i="27"/>
  <c r="D26" i="27"/>
  <c r="D55" i="27" s="1"/>
  <c r="C46" i="27"/>
  <c r="F26" i="27"/>
  <c r="F55" i="27" s="1"/>
  <c r="G26" i="27"/>
  <c r="G55" i="27" s="1"/>
  <c r="C39" i="27"/>
  <c r="C26" i="27" l="1"/>
  <c r="C55" i="27"/>
  <c r="M31" i="29"/>
  <c r="N21" i="29"/>
  <c r="M21" i="29"/>
  <c r="R39" i="30" l="1"/>
  <c r="Q39" i="30"/>
  <c r="P39" i="30"/>
  <c r="O39" i="30"/>
  <c r="N39" i="30"/>
  <c r="M39" i="30"/>
  <c r="K39" i="30"/>
  <c r="J39" i="30"/>
  <c r="I39" i="30"/>
  <c r="H39" i="30"/>
  <c r="G39" i="30"/>
  <c r="F39" i="30"/>
  <c r="E39" i="30"/>
  <c r="D39" i="30"/>
  <c r="C39" i="30"/>
  <c r="B39" i="30"/>
  <c r="R38" i="30"/>
  <c r="Q38" i="30"/>
  <c r="P38" i="30"/>
  <c r="O38" i="30"/>
  <c r="N38" i="30"/>
  <c r="M38" i="30"/>
  <c r="K38" i="30"/>
  <c r="J38" i="30"/>
  <c r="I38" i="30"/>
  <c r="H38" i="30"/>
  <c r="G38" i="30"/>
  <c r="F38" i="30"/>
  <c r="E38" i="30"/>
  <c r="D38" i="30"/>
  <c r="C38" i="30"/>
  <c r="B38" i="30"/>
  <c r="R37" i="30"/>
  <c r="Q37" i="30"/>
  <c r="P37" i="30"/>
  <c r="O37" i="30"/>
  <c r="N37" i="30"/>
  <c r="K37" i="30"/>
  <c r="J37" i="30"/>
  <c r="I37" i="30"/>
  <c r="G37" i="30"/>
  <c r="F37" i="30"/>
  <c r="E37" i="30"/>
  <c r="D37" i="30"/>
  <c r="C37" i="30"/>
  <c r="B37" i="30"/>
  <c r="R36" i="30"/>
  <c r="P36" i="30"/>
  <c r="O36" i="30"/>
  <c r="N36" i="30"/>
  <c r="K36" i="30"/>
  <c r="I36" i="30"/>
  <c r="G36" i="30"/>
  <c r="F36" i="30"/>
  <c r="E36" i="30"/>
  <c r="D36" i="30"/>
  <c r="C36" i="30"/>
  <c r="B36" i="30"/>
  <c r="R35" i="30"/>
  <c r="Q35" i="30"/>
  <c r="P35" i="30"/>
  <c r="O35" i="30"/>
  <c r="N35" i="30"/>
  <c r="K35" i="30"/>
  <c r="J35" i="30"/>
  <c r="I35" i="30"/>
  <c r="G35" i="30"/>
  <c r="F35" i="30"/>
  <c r="E35" i="30"/>
  <c r="D35" i="30"/>
  <c r="C35" i="30"/>
  <c r="B35" i="30"/>
  <c r="R34" i="30"/>
  <c r="O34" i="30"/>
  <c r="N34" i="30"/>
  <c r="K34" i="30"/>
  <c r="I34" i="30"/>
  <c r="G34" i="30"/>
  <c r="F34" i="30"/>
  <c r="E34" i="30"/>
  <c r="D34" i="30"/>
  <c r="C34" i="30"/>
  <c r="B34" i="30"/>
  <c r="P33" i="30"/>
  <c r="S33" i="30" s="1"/>
  <c r="L33" i="30"/>
  <c r="P34" i="30"/>
  <c r="S32" i="30"/>
  <c r="L32" i="30"/>
  <c r="S31" i="30"/>
  <c r="L31" i="30"/>
  <c r="S30" i="30"/>
  <c r="L30" i="30"/>
  <c r="S29" i="30"/>
  <c r="L29" i="30"/>
  <c r="S28" i="30"/>
  <c r="L28" i="30"/>
  <c r="S27" i="30"/>
  <c r="L27" i="30"/>
  <c r="S26" i="30"/>
  <c r="L26" i="30"/>
  <c r="M37" i="30"/>
  <c r="Q36" i="30"/>
  <c r="M34" i="30"/>
  <c r="L24" i="30"/>
  <c r="J34" i="30"/>
  <c r="H36" i="30"/>
  <c r="S23" i="30"/>
  <c r="L23" i="30"/>
  <c r="S22" i="30"/>
  <c r="L22" i="30"/>
  <c r="S21" i="30"/>
  <c r="L21" i="30"/>
  <c r="S20" i="30"/>
  <c r="L20" i="30"/>
  <c r="R39" i="31"/>
  <c r="Q39" i="31"/>
  <c r="P39" i="31"/>
  <c r="O39" i="31"/>
  <c r="N39" i="31"/>
  <c r="K39" i="31"/>
  <c r="J39" i="31"/>
  <c r="I39" i="31"/>
  <c r="G39" i="31"/>
  <c r="F39" i="31"/>
  <c r="E39" i="31"/>
  <c r="D39" i="31"/>
  <c r="C39" i="31"/>
  <c r="B39" i="31"/>
  <c r="R38" i="31"/>
  <c r="Q38" i="31"/>
  <c r="P38" i="31"/>
  <c r="O38" i="31"/>
  <c r="N38" i="31"/>
  <c r="K38" i="31"/>
  <c r="J38" i="31"/>
  <c r="I38" i="31"/>
  <c r="H38" i="31"/>
  <c r="G38" i="31"/>
  <c r="F38" i="31"/>
  <c r="E38" i="31"/>
  <c r="D38" i="31"/>
  <c r="C38" i="31"/>
  <c r="B38" i="31"/>
  <c r="R37" i="31"/>
  <c r="Q37" i="31"/>
  <c r="P37" i="31"/>
  <c r="O37" i="31"/>
  <c r="N37" i="31"/>
  <c r="K37" i="31"/>
  <c r="J37" i="31"/>
  <c r="I37" i="31"/>
  <c r="G37" i="31"/>
  <c r="F37" i="31"/>
  <c r="E37" i="31"/>
  <c r="D37" i="31"/>
  <c r="C37" i="31"/>
  <c r="B37" i="31"/>
  <c r="R36" i="31"/>
  <c r="P36" i="31"/>
  <c r="O36" i="31"/>
  <c r="N36" i="31"/>
  <c r="K36" i="31"/>
  <c r="J36" i="31"/>
  <c r="I36" i="31"/>
  <c r="G36" i="31"/>
  <c r="F36" i="31"/>
  <c r="E36" i="31"/>
  <c r="D36" i="31"/>
  <c r="C36" i="31"/>
  <c r="B36" i="31"/>
  <c r="R35" i="31"/>
  <c r="Q35" i="31"/>
  <c r="P35" i="31"/>
  <c r="O35" i="31"/>
  <c r="N35" i="31"/>
  <c r="K35" i="31"/>
  <c r="J35" i="31"/>
  <c r="I35" i="31"/>
  <c r="G35" i="31"/>
  <c r="F35" i="31"/>
  <c r="E35" i="31"/>
  <c r="D35" i="31"/>
  <c r="C35" i="31"/>
  <c r="B35" i="31"/>
  <c r="R34" i="31"/>
  <c r="P34" i="31"/>
  <c r="O34" i="31"/>
  <c r="K34" i="31"/>
  <c r="J34" i="31"/>
  <c r="I34" i="31"/>
  <c r="G34" i="31"/>
  <c r="F34" i="31"/>
  <c r="E34" i="31"/>
  <c r="D34" i="31"/>
  <c r="B34" i="31"/>
  <c r="S33" i="31"/>
  <c r="L33" i="31"/>
  <c r="N34" i="31"/>
  <c r="S32" i="31"/>
  <c r="L32" i="31"/>
  <c r="C32" i="31"/>
  <c r="C34" i="31" s="1"/>
  <c r="S31" i="31"/>
  <c r="L31" i="31"/>
  <c r="S30" i="31"/>
  <c r="L30" i="31"/>
  <c r="S29" i="31"/>
  <c r="L29" i="31"/>
  <c r="S28" i="31"/>
  <c r="L28" i="31"/>
  <c r="S27" i="31"/>
  <c r="L27" i="31"/>
  <c r="H39" i="31"/>
  <c r="M38" i="31"/>
  <c r="L26" i="31"/>
  <c r="S25" i="31"/>
  <c r="L25" i="31"/>
  <c r="M34" i="31"/>
  <c r="L24" i="31"/>
  <c r="S23" i="31"/>
  <c r="L23" i="31"/>
  <c r="S22" i="31"/>
  <c r="L22" i="31"/>
  <c r="S21" i="31"/>
  <c r="M37" i="31"/>
  <c r="H35" i="31"/>
  <c r="S20" i="31"/>
  <c r="Q36" i="31"/>
  <c r="H36" i="31"/>
  <c r="R39" i="29"/>
  <c r="Q39" i="29"/>
  <c r="P39" i="29"/>
  <c r="O39" i="29"/>
  <c r="N39" i="29"/>
  <c r="K39" i="29"/>
  <c r="J39" i="29"/>
  <c r="I39" i="29"/>
  <c r="G39" i="29"/>
  <c r="F39" i="29"/>
  <c r="E39" i="29"/>
  <c r="D39" i="29"/>
  <c r="C39" i="29"/>
  <c r="B39" i="29"/>
  <c r="R38" i="29"/>
  <c r="P38" i="29"/>
  <c r="O38" i="29"/>
  <c r="N38" i="29"/>
  <c r="K38" i="29"/>
  <c r="J38" i="29"/>
  <c r="I38" i="29"/>
  <c r="G38" i="29"/>
  <c r="F38" i="29"/>
  <c r="E38" i="29"/>
  <c r="D38" i="29"/>
  <c r="C38" i="29"/>
  <c r="B38" i="29"/>
  <c r="R37" i="29"/>
  <c r="K37" i="29"/>
  <c r="J37" i="29"/>
  <c r="I37" i="29"/>
  <c r="G37" i="29"/>
  <c r="F37" i="29"/>
  <c r="E37" i="29"/>
  <c r="D37" i="29"/>
  <c r="C37" i="29"/>
  <c r="R36" i="29"/>
  <c r="O36" i="29"/>
  <c r="N36" i="29"/>
  <c r="K36" i="29"/>
  <c r="J36" i="29"/>
  <c r="I36" i="29"/>
  <c r="G36" i="29"/>
  <c r="F36" i="29"/>
  <c r="E36" i="29"/>
  <c r="D36" i="29"/>
  <c r="C36" i="29"/>
  <c r="B36" i="29"/>
  <c r="R35" i="29"/>
  <c r="K35" i="29"/>
  <c r="J35" i="29"/>
  <c r="I35" i="29"/>
  <c r="G35" i="29"/>
  <c r="F35" i="29"/>
  <c r="E35" i="29"/>
  <c r="D35" i="29"/>
  <c r="C35" i="29"/>
  <c r="R34" i="29"/>
  <c r="K34" i="29"/>
  <c r="J34" i="29"/>
  <c r="I34" i="29"/>
  <c r="G34" i="29"/>
  <c r="F34" i="29"/>
  <c r="E34" i="29"/>
  <c r="D34" i="29"/>
  <c r="C34" i="29"/>
  <c r="B34" i="29"/>
  <c r="S33" i="29"/>
  <c r="L33" i="29"/>
  <c r="O34" i="29"/>
  <c r="S32" i="29"/>
  <c r="L32" i="29"/>
  <c r="L31" i="29"/>
  <c r="S30" i="29"/>
  <c r="S31" i="29"/>
  <c r="L30" i="29"/>
  <c r="S29" i="29"/>
  <c r="L29" i="29"/>
  <c r="S28" i="29"/>
  <c r="L28" i="29"/>
  <c r="S27" i="29"/>
  <c r="L27" i="29"/>
  <c r="S26" i="29"/>
  <c r="Q38" i="29"/>
  <c r="M38" i="29"/>
  <c r="L26" i="29"/>
  <c r="H36" i="29"/>
  <c r="S25" i="29"/>
  <c r="L25" i="29"/>
  <c r="B25" i="29"/>
  <c r="B35" i="29" s="1"/>
  <c r="S24" i="29"/>
  <c r="L24" i="29"/>
  <c r="Q35" i="29"/>
  <c r="P35" i="29"/>
  <c r="P36" i="29"/>
  <c r="S23" i="29"/>
  <c r="L22" i="29"/>
  <c r="L23" i="29"/>
  <c r="Q37" i="29"/>
  <c r="L21" i="29"/>
  <c r="Q36" i="29"/>
  <c r="M34" i="29"/>
  <c r="L20" i="29"/>
  <c r="L38" i="30" l="1"/>
  <c r="L36" i="31"/>
  <c r="L39" i="31"/>
  <c r="S37" i="31"/>
  <c r="S38" i="29"/>
  <c r="S38" i="31"/>
  <c r="L38" i="31"/>
  <c r="L39" i="30"/>
  <c r="L36" i="29"/>
  <c r="L35" i="31"/>
  <c r="S37" i="30"/>
  <c r="S39" i="30"/>
  <c r="S38" i="30"/>
  <c r="J36" i="30"/>
  <c r="L36" i="30" s="1"/>
  <c r="M35" i="30"/>
  <c r="S35" i="30" s="1"/>
  <c r="H34" i="30"/>
  <c r="L34" i="30" s="1"/>
  <c r="S25" i="30"/>
  <c r="Q34" i="30"/>
  <c r="S34" i="30" s="1"/>
  <c r="M36" i="30"/>
  <c r="S36" i="30" s="1"/>
  <c r="S24" i="30"/>
  <c r="L21" i="31"/>
  <c r="H37" i="31"/>
  <c r="L37" i="31" s="1"/>
  <c r="M35" i="31"/>
  <c r="S35" i="31" s="1"/>
  <c r="M39" i="31"/>
  <c r="S39" i="31" s="1"/>
  <c r="H34" i="31"/>
  <c r="L34" i="31" s="1"/>
  <c r="L20" i="31"/>
  <c r="S24" i="31"/>
  <c r="S26" i="31"/>
  <c r="Q34" i="31"/>
  <c r="S34" i="31" s="1"/>
  <c r="M36" i="31"/>
  <c r="S36" i="31" s="1"/>
  <c r="N37" i="29"/>
  <c r="N35" i="29"/>
  <c r="O37" i="29"/>
  <c r="O35" i="29"/>
  <c r="H37" i="29"/>
  <c r="L37" i="29" s="1"/>
  <c r="S22" i="29"/>
  <c r="N34" i="29"/>
  <c r="P37" i="29"/>
  <c r="S20" i="29"/>
  <c r="M39" i="29"/>
  <c r="S39" i="29" s="1"/>
  <c r="H34" i="29"/>
  <c r="L34" i="29" s="1"/>
  <c r="P34" i="29"/>
  <c r="B37" i="29"/>
  <c r="H38" i="29"/>
  <c r="L38" i="29" s="1"/>
  <c r="Q34" i="29"/>
  <c r="M36" i="29"/>
  <c r="S36" i="29" s="1"/>
  <c r="H35" i="29"/>
  <c r="L35" i="29" s="1"/>
  <c r="H39" i="29"/>
  <c r="L39" i="29" s="1"/>
  <c r="S34" i="29" l="1"/>
  <c r="H35" i="30"/>
  <c r="L35" i="30" s="1"/>
  <c r="L25" i="30"/>
  <c r="H37" i="30"/>
  <c r="L37" i="30" s="1"/>
  <c r="M37" i="29"/>
  <c r="S37" i="29" s="1"/>
  <c r="M35" i="29"/>
  <c r="S35" i="29" s="1"/>
  <c r="S21" i="29"/>
</calcChain>
</file>

<file path=xl/sharedStrings.xml><?xml version="1.0" encoding="utf-8"?>
<sst xmlns="http://schemas.openxmlformats.org/spreadsheetml/2006/main" count="9835" uniqueCount="540">
  <si>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</si>
  <si>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</si>
  <si>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</si>
  <si>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</si>
  <si>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</si>
  <si>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Vėžaičių pagrindinė mokykla, 191793430, Gargždų g. 28, LT-96216 Vėžaičiai.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</si>
  <si>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</si>
  <si>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</si>
  <si>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</si>
  <si>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</si>
  <si>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</si>
  <si>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</si>
  <si>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</si>
  <si>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</si>
  <si>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</si>
  <si>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</si>
  <si>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191793430</t>
  </si>
  <si>
    <t xml:space="preserve"> </t>
  </si>
  <si>
    <t>Programos</t>
  </si>
  <si>
    <t>1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</si>
  <si>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</si>
  <si>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</si>
  <si>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</si>
  <si>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</si>
  <si>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</si>
  <si>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</si>
  <si>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</si>
  <si>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</si>
  <si>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</si>
  <si>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</si>
  <si>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</si>
  <si>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</si>
  <si>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</si>
  <si>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</si>
  <si>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</si>
  <si>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</si>
  <si>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</si>
  <si>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</si>
  <si>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</si>
  <si>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</si>
  <si>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</si>
  <si>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</si>
  <si>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</si>
  <si>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</si>
  <si>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</si>
  <si>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</si>
  <si>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</si>
  <si>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</si>
  <si>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</si>
  <si>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</si>
  <si>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</si>
  <si>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</si>
  <si>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</si>
  <si>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</si>
  <si>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</si>
  <si>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</si>
  <si>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</si>
  <si>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</si>
  <si>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</si>
  <si>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</si>
  <si>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</si>
  <si>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</si>
  <si>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</si>
  <si>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</si>
  <si>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</si>
  <si>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</si>
  <si>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</si>
  <si>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</si>
  <si>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</si>
  <si>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</si>
  <si>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</si>
  <si>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</si>
  <si>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</si>
  <si>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</si>
  <si>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</si>
  <si>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</si>
  <si>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</si>
  <si>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</si>
  <si>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</si>
  <si>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</si>
  <si>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</si>
  <si>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</si>
  <si>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</si>
  <si>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</si>
  <si>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</si>
  <si>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</si>
  <si>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</si>
  <si>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</si>
  <si>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</si>
  <si>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</si>
  <si>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</si>
  <si>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</si>
  <si>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</si>
  <si>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</si>
  <si>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</si>
  <si>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</si>
  <si>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</si>
  <si>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</si>
  <si>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</si>
  <si>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</si>
  <si>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</si>
  <si>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</si>
  <si>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</si>
  <si>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</si>
  <si>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</si>
  <si>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</si>
  <si>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</si>
  <si>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</si>
  <si>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</si>
  <si>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</si>
  <si>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</si>
  <si>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</si>
  <si>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</si>
  <si>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</si>
  <si>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</si>
  <si>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</si>
  <si>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</si>
  <si>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</si>
  <si>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</si>
  <si>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</si>
  <si>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</si>
  <si>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</si>
  <si>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</si>
  <si>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</si>
  <si>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</si>
  <si>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</si>
  <si>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</si>
  <si>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</si>
  <si>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</si>
  <si>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</si>
  <si>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</si>
  <si>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</si>
  <si>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</si>
  <si>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</si>
  <si>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</si>
  <si>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</si>
  <si>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</si>
  <si>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</si>
  <si>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</si>
  <si>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</si>
  <si>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</si>
  <si>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</si>
  <si>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</si>
  <si>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</si>
  <si>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</si>
  <si>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</si>
  <si>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</si>
  <si>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</si>
  <si>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</si>
  <si>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</si>
  <si>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</si>
  <si>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</si>
  <si>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</si>
  <si>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</si>
  <si>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</si>
  <si>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</si>
  <si>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</si>
  <si>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</si>
  <si>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</si>
  <si>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</si>
  <si>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</si>
  <si>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</si>
  <si>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</si>
  <si>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</si>
  <si>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</si>
  <si>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</si>
  <si>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</si>
  <si>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</si>
  <si>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</si>
  <si>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</si>
  <si>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</si>
  <si>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</si>
  <si>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</si>
  <si>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</si>
  <si>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</si>
  <si>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</si>
  <si>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</si>
  <si>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</si>
  <si>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</si>
  <si>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</si>
  <si>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</si>
  <si>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</si>
  <si>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</si>
  <si>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</si>
  <si>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</si>
  <si>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</si>
  <si>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</si>
  <si>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</si>
  <si>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</si>
  <si>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</si>
  <si>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</si>
  <si>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</si>
  <si>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</si>
  <si>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</si>
  <si>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</si>
  <si>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</si>
  <si>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</si>
  <si>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</si>
  <si>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</si>
  <si>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</si>
  <si>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</si>
  <si>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</si>
  <si>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</si>
  <si>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</si>
  <si>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</si>
  <si>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</si>
  <si>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</si>
  <si>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</si>
  <si>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Dalia Baliutavičienė</t>
  </si>
  <si>
    <t xml:space="preserve">      (įstaigos vadovo ar jo įgalioto asmens pareigų  pavadinimas)</t>
  </si>
  <si>
    <t>(parašas)</t>
  </si>
  <si>
    <t>(vardas ir pavardė)</t>
  </si>
  <si>
    <t>Vyr. buhalterė</t>
  </si>
  <si>
    <t>Irma Žemgulienė</t>
  </si>
  <si>
    <t>SB</t>
  </si>
  <si>
    <t>Savivaldybės biudžeto lėšos</t>
  </si>
  <si>
    <t>1.4.4.28. Švietimo įstaigų patalpų remontas, mokyklinių autobusų remontas, buitinės, organizacinės technikos, mokymo priemonių įsigijimas</t>
  </si>
  <si>
    <t>Mokyklos, priskiriamos pagrindinės mokyklos tipui</t>
  </si>
  <si>
    <t>09</t>
  </si>
  <si>
    <t>02</t>
  </si>
  <si>
    <t>01</t>
  </si>
  <si>
    <t>Mokyklos, priskiriamos ikimokyklinio ugdymo mokyklos tipui</t>
  </si>
  <si>
    <t>1.3.3.24. Atsinaujinančių energijos išteklių panaudojimas Vėžaičių pagrindinėje mokykloje</t>
  </si>
  <si>
    <t>1.1.1.24. Bendrųjų ugdymo planų, ikimokyklinio ir priešmokyklinio ugdymo programos įgyvendinimas bei tinkamos ugdymo aplinkos užtikrinimas Vėžaičių pagrindinėje mokykloje</t>
  </si>
  <si>
    <t>Mokyklos, priskiriamos pradinės mokyklos tipui, kitos mokyklos, vykdančios priešmokyklinio ugdymo pr</t>
  </si>
  <si>
    <t>VBD</t>
  </si>
  <si>
    <t>Valstybės biudžeto specialioji tikslinė dotacija</t>
  </si>
  <si>
    <t>ML</t>
  </si>
  <si>
    <t>Mokymo lėšos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</si>
  <si>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</si>
  <si>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</si>
  <si>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</si>
  <si>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</si>
  <si>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</si>
  <si>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Klaipėdos r. Vėžaičių pagrindinė mokykla</t>
  </si>
  <si>
    <t>2018 m. vasario 6 d.</t>
  </si>
  <si>
    <t>(Įstaigos pavadinimas)</t>
  </si>
  <si>
    <t>įsakymu Nr.(5.1.1) AV - 306</t>
  </si>
  <si>
    <t>191793430, Gargždų g. 28, LT-96216 Vėžaičiai, Klaipėdos r.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</si>
  <si>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</si>
  <si>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</si>
  <si>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</si>
  <si>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</si>
  <si>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</si>
  <si>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</si>
  <si>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</si>
  <si>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</si>
  <si>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</si>
  <si>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</si>
  <si>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</si>
  <si>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</si>
  <si>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</si>
  <si>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</si>
  <si>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</si>
  <si>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</si>
  <si>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</si>
  <si>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</si>
  <si>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</si>
  <si>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</si>
  <si>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</si>
  <si>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</si>
  <si>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</si>
  <si>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</si>
  <si>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</si>
  <si>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</si>
  <si>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</si>
  <si>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</si>
  <si>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</si>
  <si>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</si>
  <si>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</si>
  <si>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</si>
  <si>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</si>
  <si>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</si>
  <si>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</si>
  <si>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</si>
  <si>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</si>
  <si>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Vėžaičių pagrindinė mokykla, 191793430</t>
  </si>
  <si>
    <t>(įstaigos pavadinimas, kodas)</t>
  </si>
  <si>
    <t>(data)</t>
  </si>
  <si>
    <t>Vėžaičiai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</si>
  <si>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</si>
  <si>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</si>
  <si>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</si>
  <si>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</si>
  <si>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</si>
  <si>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</si>
  <si>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</si>
  <si>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</si>
  <si>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</si>
  <si>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</si>
  <si>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</si>
  <si>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</si>
  <si>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</si>
  <si>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</si>
  <si>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</si>
  <si>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Forma Nr. B-2   metinė, ketvirtinė                                                  patvirtinta Klaipėdos rajono savivaldybės administracijos direktoriaus  2020 m.  balandžio  1 d. įsakymu Nr AV-724</t>
  </si>
  <si>
    <t>Klaipėdos r. Vėžaičių pagrindinė mokykla, 191793430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</si>
  <si>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</si>
  <si>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</si>
  <si>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</si>
  <si>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</si>
  <si>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</si>
  <si>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</si>
  <si>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</si>
  <si>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</si>
  <si>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</si>
  <si>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</si>
  <si>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</si>
  <si>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 xml:space="preserve">Programa: 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</si>
  <si>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</si>
  <si>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</si>
  <si>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</si>
  <si>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</si>
  <si>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</si>
  <si>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</si>
  <si>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</si>
  <si>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</si>
  <si>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</si>
  <si>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</si>
  <si>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</si>
  <si>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</si>
  <si>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</si>
  <si>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</si>
  <si>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</si>
  <si>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</si>
  <si>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</si>
  <si>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</si>
  <si>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</si>
  <si>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</si>
  <si>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</si>
  <si>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</si>
  <si>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</si>
  <si>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</si>
  <si>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</si>
  <si>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</si>
  <si>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</si>
  <si>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</si>
  <si>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</si>
  <si>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</si>
  <si>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</si>
  <si>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</si>
  <si>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</si>
  <si>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kitoms išmo-koms</t>
  </si>
  <si>
    <t>Klaipėdos rajonas Vėžaičių pagrindinė mokykla</t>
  </si>
  <si>
    <t>Pareigybės pavadinimas</t>
  </si>
  <si>
    <t>pareigybių skaičius</t>
  </si>
  <si>
    <t>1.</t>
  </si>
  <si>
    <t>Bendrojo ugdymo mokytojas</t>
  </si>
  <si>
    <t>2.</t>
  </si>
  <si>
    <t>3.</t>
  </si>
  <si>
    <t xml:space="preserve">Specialusis pedagogas </t>
  </si>
  <si>
    <t>4.</t>
  </si>
  <si>
    <t>Įrenginių techninės priežiūros ir remonto inžinierius</t>
  </si>
  <si>
    <t>Vardas, pavardė</t>
  </si>
  <si>
    <t>Vyr. buhalterė  ........................................................</t>
  </si>
  <si>
    <t>`</t>
  </si>
  <si>
    <t>5.</t>
  </si>
  <si>
    <t>Vėžaičių pagrindinė mokykla</t>
  </si>
  <si>
    <t>Klaipėdos raj.savivaldybės administracijos (Biudžeto ir ekonomikos skyriui)</t>
  </si>
  <si>
    <t>PAŽYMA DĖL GAUTINŲ, GAUTŲ IR GRĄŽINTINŲ FINANSAVIMO SUMŲ</t>
  </si>
  <si>
    <t>Gargždų g. 28, LT-96216 Vėžaičiai.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</si>
  <si>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</si>
  <si>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</si>
  <si>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</si>
  <si>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</si>
  <si>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</si>
  <si>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</si>
  <si>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</si>
  <si>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</si>
  <si>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</si>
  <si>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09.01.01.01.</t>
  </si>
  <si>
    <t>09.01.02.01.</t>
  </si>
  <si>
    <t>09.02.01.01.</t>
  </si>
  <si>
    <t>ML(COVID)</t>
  </si>
  <si>
    <t>Atsargoms</t>
  </si>
  <si>
    <t>(Parašas) (Vardas ir pavardė)</t>
  </si>
  <si>
    <t>P A T V I R T I N T A</t>
  </si>
  <si>
    <t>2020 m. kovo 24  d.</t>
  </si>
  <si>
    <t>įsakymu Nr. (5.1.1 E) AV-659</t>
  </si>
  <si>
    <t>Klaipėdos rajono Vėžaičių pagrindinė mokykla</t>
  </si>
  <si>
    <t xml:space="preserve">  Metinė, ketvirtinė</t>
  </si>
  <si>
    <t xml:space="preserve">          Mokėtinos sumos</t>
  </si>
  <si>
    <t xml:space="preserve">Iš viso  </t>
  </si>
  <si>
    <t xml:space="preserve"> biudžeto lėšos</t>
  </si>
  <si>
    <t xml:space="preserve">savivaldybės
 biudžeto </t>
  </si>
  <si>
    <t>valstybės funkcijos</t>
  </si>
  <si>
    <t>mokymo lėšos</t>
  </si>
  <si>
    <t>lėšos už paslaugas ir nuomą</t>
  </si>
  <si>
    <t xml:space="preserve">ES struktūrinių fondų/valstybės biudžeto </t>
  </si>
  <si>
    <t>ES/VBES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</si>
  <si>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</si>
  <si>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</si>
  <si>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</si>
  <si>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</si>
  <si>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</si>
  <si>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</si>
  <si>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</si>
  <si>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>2.2.1.1.1.1.</t>
  </si>
  <si>
    <t>Mityba</t>
  </si>
  <si>
    <t>2.2.1.1.1.2.</t>
  </si>
  <si>
    <t xml:space="preserve">Medikamentų įsigijimo išlaidos </t>
  </si>
  <si>
    <t>2.2.1.1.1.5.</t>
  </si>
  <si>
    <t>Ryšių paslaugų įsigijimo išlaidos</t>
  </si>
  <si>
    <t>2.2.1.1.1.6.</t>
  </si>
  <si>
    <t>Transporto išlaikymo išlaidos</t>
  </si>
  <si>
    <t>2.2.1.1.1.7.</t>
  </si>
  <si>
    <t>Aprangos ir patalynės įsigijimo išlaidos</t>
  </si>
  <si>
    <t>2.2.1.1.1.11.</t>
  </si>
  <si>
    <t>2.2.1.1.1.12.</t>
  </si>
  <si>
    <t>2.2.1.1.1.14.</t>
  </si>
  <si>
    <t>Materialiojo ir nemat.turto nuomos išlaidos</t>
  </si>
  <si>
    <t>2.2.1.1.1.15.</t>
  </si>
  <si>
    <t xml:space="preserve">Mat. turto paprastojo remonto išlaidos </t>
  </si>
  <si>
    <t>2.2.1.1.1.16</t>
  </si>
  <si>
    <t>2.2.1.1.1.20</t>
  </si>
  <si>
    <t>Komunalinės paslaugos</t>
  </si>
  <si>
    <t>šildymas</t>
  </si>
  <si>
    <t>elektros energija</t>
  </si>
  <si>
    <t>vandentiekiui, kanalizacija</t>
  </si>
  <si>
    <t xml:space="preserve">komunalinių atliekų tvarkymas </t>
  </si>
  <si>
    <t>2.2.1.1.1.21.</t>
  </si>
  <si>
    <t>2.2.1.1.1.22.</t>
  </si>
  <si>
    <t>2.2.1.1.1.30</t>
  </si>
  <si>
    <t>2.7.3.1.1.1.</t>
  </si>
  <si>
    <t>Iš viso:</t>
  </si>
  <si>
    <t xml:space="preserve">  (parašas)</t>
  </si>
  <si>
    <t xml:space="preserve">                                  (vardas ir pavardė)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</si>
  <si>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</si>
  <si>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</si>
  <si>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</si>
  <si>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</si>
  <si>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</si>
  <si>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</si>
  <si>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</si>
  <si>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</si>
  <si>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</si>
  <si>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</si>
  <si>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</si>
  <si>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</si>
  <si>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</si>
  <si>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</si>
  <si>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</si>
  <si>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</si>
  <si>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</si>
  <si>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</si>
  <si>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</si>
  <si>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</si>
  <si>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</si>
  <si>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</si>
  <si>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</si>
  <si>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</si>
  <si>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</si>
  <si>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</si>
  <si>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</si>
  <si>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</si>
  <si>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</si>
  <si>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</si>
  <si>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</si>
  <si>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</si>
  <si>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</si>
  <si>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</si>
  <si>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</si>
  <si>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</si>
  <si>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</si>
  <si>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</si>
  <si>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</si>
  <si>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</si>
  <si>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</si>
  <si>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</si>
  <si>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</si>
  <si>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</si>
  <si>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</si>
  <si>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</si>
  <si>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Mokymo lėšos C</t>
  </si>
  <si>
    <t>Ilgalaikiam turtui įsigyti</t>
  </si>
  <si>
    <t>2021 m. rugsėjo  20 d. įsakymo Nr. 1K-304    redakcija)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</si>
  <si>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</si>
  <si>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</si>
  <si>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</si>
  <si>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</si>
  <si>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</si>
  <si>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</si>
  <si>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Prekių, skirtų parduoti arba perduoti, įsigijimo išlaidos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</si>
  <si>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</si>
  <si>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</si>
  <si>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</si>
  <si>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</si>
  <si>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</si>
  <si>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>2021 m. rugsėjo  20 d. įsakymo Nr. 1K-304 redakcija)</t>
  </si>
  <si>
    <t>Pailgintos mokymosi dienos mokytojas</t>
  </si>
  <si>
    <t>Valytojas</t>
  </si>
  <si>
    <t>Direktorė.......................................................................</t>
  </si>
  <si>
    <t>SAVIVALDYBĖS BIUDŽETINIŲ ĮSTAIGŲ  PAJAMŲ ĮMOKŲ ATASKAITA UŽ  2021 METŲ IV KETVIRTĮ</t>
  </si>
  <si>
    <t xml:space="preserve">2022-01-04 Nr. </t>
  </si>
  <si>
    <t xml:space="preserve"> PAŽYMA APIE PAJAMAS UŽ PASLAUGAS IR NUOMĄ  2021 M. GRUODŽIO 31 D. </t>
  </si>
  <si>
    <t>2021 M. GRUODŽIO MĖN. 31 D.</t>
  </si>
  <si>
    <t>4 ketvirtis</t>
  </si>
  <si>
    <t>2022.01.07 Nr.________________</t>
  </si>
  <si>
    <t>VBD(COVID)</t>
  </si>
  <si>
    <t>Valstybės biudžeto specialioji tikslinė dotacija C</t>
  </si>
  <si>
    <t xml:space="preserve">PAŽYMA APIE NEUŽIMTAS PAREIGYBES  2021 m. gruodžio 31 d.                         </t>
  </si>
  <si>
    <t>PAŽYMA PRIE MOKĖTINŲ SUMŲ 2021 M. GRUODŽIO 31 D. ATASKAITOS 9 PRIEDO</t>
  </si>
  <si>
    <t>2021 m. gruodžio mėn. 31 d.</t>
  </si>
  <si>
    <t xml:space="preserve">                          2022.01.12 Nr.________________</t>
  </si>
  <si>
    <t xml:space="preserve">SB - Savivaldybės biudžeto lėšos                       </t>
  </si>
  <si>
    <t>IKIMOKYKLINIŲ, VISŲ TIPŲ BENDROJO UGDYMO MOKYKLŲ, KITŲ ŠVIETIMO ĮSTAIGŲ TINKLO, KONTINGENTO, ETATŲ  IR IŠLAIDŲ DARBO UŽMOKESČIUI  PLANO ĮVYKDYMO ATASKAITA 2021 m. gruodžio mėn. 31 d.</t>
  </si>
  <si>
    <t>2022.01.14 Nr.________________</t>
  </si>
  <si>
    <t xml:space="preserve">Klaipėdos rajono savivaldybės </t>
  </si>
  <si>
    <t>2007 m. sausio 2 d.</t>
  </si>
  <si>
    <t>įsakymu Nr. AV-4</t>
  </si>
  <si>
    <t>Įstaigos pavadinimas</t>
  </si>
  <si>
    <t>Ketvirtinė, metinė</t>
  </si>
  <si>
    <t>( Eur. )</t>
  </si>
  <si>
    <t>Tikslinių lėšų pavadinimas</t>
  </si>
  <si>
    <t>Likutis metų pradžioje</t>
  </si>
  <si>
    <t>Gauta lėšų</t>
  </si>
  <si>
    <t>Panaudota lėšų</t>
  </si>
  <si>
    <t>Likutis laikotarpio pabaigoje</t>
  </si>
  <si>
    <t>Nemokamo maitinimo finansavimas</t>
  </si>
  <si>
    <t>Suteiktos paslaugos (elektra ir šildymas)</t>
  </si>
  <si>
    <t>Parama (juridiniai, fiziniai asmenys, GPM 1,2%)</t>
  </si>
  <si>
    <t>Egzaminų vykdytojams</t>
  </si>
  <si>
    <t>Iš kitų šaltinių išlaidų kompensavimui</t>
  </si>
  <si>
    <t xml:space="preserve">Fiziniai asmenys už Eduką </t>
  </si>
  <si>
    <t>Tėvai už sugadintą įstaigos turtą</t>
  </si>
  <si>
    <t>Lietuvos Tautinis Olimpinis Komitetas</t>
  </si>
  <si>
    <t>(Vardas, pavardė)</t>
  </si>
  <si>
    <t>Etninės kultūros programa "Adventą pasitinkant"</t>
  </si>
  <si>
    <t>Projektas "Sportuojam ir bendraujam"</t>
  </si>
  <si>
    <t>Projektas Vaikų vasaros poilsio stovykla</t>
  </si>
  <si>
    <t>Vaikų vasaros stovyklos tėvų įnašai</t>
  </si>
  <si>
    <t>Mokinių pažymėjimų dublikatų tėvų įmokos</t>
  </si>
  <si>
    <t>LT Respublikos finansų ministerija VB lėšos</t>
  </si>
  <si>
    <t>Klaipėdos r. sav administracijai lėšų komp.</t>
  </si>
  <si>
    <t>TIKSLINIŲ LĖŠŲ GAVIMAS IR PANAUDOJIMAS 2021 M GRUODŽIO 31 D.</t>
  </si>
  <si>
    <t>Sudaryta 2022 m sausio 10 d.</t>
  </si>
  <si>
    <t>2021-12-31</t>
  </si>
  <si>
    <r>
      <t>(</t>
    </r>
    <r>
      <rPr>
        <u/>
        <sz val="8"/>
        <color indexed="8"/>
        <rFont val="Times New Roman Baltic"/>
        <charset val="186"/>
      </rPr>
      <t>metinė</t>
    </r>
    <r>
      <rPr>
        <sz val="8"/>
        <color indexed="8"/>
        <rFont val="Times New Roman Baltic"/>
      </rPr>
      <t>, ketvirtinė)</t>
    </r>
  </si>
  <si>
    <t>2021-01-10 Nr.______</t>
  </si>
  <si>
    <r>
      <t>(</t>
    </r>
    <r>
      <rPr>
        <u/>
        <sz val="9"/>
        <color rgb="FF000000"/>
        <rFont val="Times New Roman"/>
        <family val="1"/>
        <charset val="186"/>
      </rPr>
      <t>metinė</t>
    </r>
    <r>
      <rPr>
        <sz val="9"/>
        <color indexed="8"/>
        <rFont val="Times New Roman"/>
      </rPr>
      <t>, ketvirtinė)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</si>
</sst>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0.0;#0.0;"/>
    <numFmt numFmtId="166" formatCode="#0.00;#0.00;"/>
    <numFmt numFmtId="167" formatCode="#0.0;\-#0.0;"/>
    <numFmt numFmtId="168" formatCode="#0.0;\-#0;"/>
  </numFmts>
  <fonts count="9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0"/>
      <name val="Arial"/>
      <family val="2"/>
      <charset val="186"/>
    </font>
    <font>
      <sz val="11"/>
      <color indexed="8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b/>
      <sz val="8"/>
      <name val="Times New Roman"/>
      <family val="1"/>
      <charset val="186"/>
    </font>
    <font>
      <strike/>
      <sz val="10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8"/>
      <color indexed="8"/>
      <name val="Arial"/>
    </font>
    <font>
      <b/>
      <sz val="12"/>
      <color indexed="8"/>
      <name val="Times New Roman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10"/>
      <name val="TimesLT"/>
      <charset val="186"/>
    </font>
    <font>
      <b/>
      <sz val="12"/>
      <name val="Times New Roman Baltic"/>
      <charset val="186"/>
    </font>
    <font>
      <sz val="12"/>
      <name val="Times New Roman Baltic"/>
      <family val="1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b/>
      <sz val="8"/>
      <name val="Arial"/>
      <family val="2"/>
      <charset val="186"/>
    </font>
    <font>
      <b/>
      <sz val="8"/>
      <name val="Times New Roman Baltic"/>
      <charset val="186"/>
    </font>
    <font>
      <sz val="12"/>
      <name val="Times New Roman Baltic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10"/>
      <name val="Times New Roman Baltic"/>
      <family val="1"/>
      <charset val="186"/>
    </font>
    <font>
      <b/>
      <sz val="11"/>
      <color indexed="8"/>
      <name val="Times New Roman"/>
    </font>
    <font>
      <b/>
      <sz val="11"/>
      <color indexed="8"/>
      <name val="Calibri"/>
    </font>
    <font>
      <u/>
      <sz val="8"/>
      <color indexed="8"/>
      <name val="Times New Roman Baltic"/>
      <charset val="186"/>
    </font>
    <font>
      <u/>
      <sz val="9"/>
      <color rgb="FF000000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11"/>
        <bgColor indexed="9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 applyFill="0" applyProtection="0"/>
    <xf numFmtId="0" fontId="32" fillId="0" borderId="0"/>
    <xf numFmtId="0" fontId="35" fillId="0" borderId="0"/>
    <xf numFmtId="0" fontId="32" fillId="0" borderId="0"/>
    <xf numFmtId="0" fontId="21" fillId="0" borderId="0"/>
    <xf numFmtId="0" fontId="35" fillId="0" borderId="0"/>
    <xf numFmtId="0" fontId="74" fillId="0" borderId="0"/>
  </cellStyleXfs>
  <cellXfs count="830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5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7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15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horizontal="center" vertical="top"/>
    </xf>
    <xf numFmtId="0" fontId="9" fillId="0" borderId="6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0" fontId="22" fillId="0" borderId="0" xfId="0" applyFont="1"/>
    <xf numFmtId="0" fontId="22" fillId="0" borderId="0" xfId="0" applyFont="1" applyAlignment="1"/>
    <xf numFmtId="0" fontId="23" fillId="0" borderId="17" xfId="0" applyFont="1" applyBorder="1" applyAlignment="1">
      <alignment horizontal="center"/>
    </xf>
    <xf numFmtId="14" fontId="26" fillId="0" borderId="16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6" fillId="0" borderId="0" xfId="0" applyFont="1" applyFill="1" applyAlignment="1">
      <alignment wrapText="1"/>
    </xf>
    <xf numFmtId="0" fontId="28" fillId="0" borderId="0" xfId="0" applyFont="1"/>
    <xf numFmtId="0" fontId="26" fillId="0" borderId="0" xfId="0" applyFont="1" applyBorder="1"/>
    <xf numFmtId="0" fontId="30" fillId="0" borderId="0" xfId="0" applyFont="1" applyAlignment="1">
      <alignment wrapText="1"/>
    </xf>
    <xf numFmtId="0" fontId="24" fillId="0" borderId="0" xfId="0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0" fontId="21" fillId="0" borderId="25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3" fillId="0" borderId="2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2" fontId="25" fillId="0" borderId="32" xfId="0" quotePrefix="1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0" fontId="25" fillId="0" borderId="32" xfId="0" applyFont="1" applyBorder="1"/>
    <xf numFmtId="2" fontId="25" fillId="0" borderId="32" xfId="0" applyNumberFormat="1" applyFont="1" applyBorder="1"/>
    <xf numFmtId="0" fontId="23" fillId="0" borderId="32" xfId="0" applyFont="1" applyBorder="1" applyAlignment="1">
      <alignment horizontal="left" vertical="top" wrapText="1"/>
    </xf>
    <xf numFmtId="0" fontId="26" fillId="0" borderId="32" xfId="0" applyFont="1" applyBorder="1"/>
    <xf numFmtId="0" fontId="24" fillId="0" borderId="32" xfId="0" applyFont="1" applyBorder="1" applyAlignment="1">
      <alignment horizontal="right" vertical="center" wrapText="1"/>
    </xf>
    <xf numFmtId="2" fontId="27" fillId="0" borderId="31" xfId="0" quotePrefix="1" applyNumberFormat="1" applyFont="1" applyBorder="1" applyAlignment="1">
      <alignment horizontal="center"/>
    </xf>
    <xf numFmtId="0" fontId="26" fillId="0" borderId="16" xfId="0" applyFont="1" applyBorder="1"/>
    <xf numFmtId="0" fontId="29" fillId="0" borderId="0" xfId="0" applyFont="1" applyFill="1"/>
    <xf numFmtId="0" fontId="26" fillId="0" borderId="0" xfId="0" applyFont="1" applyAlignment="1">
      <alignment horizontal="center" vertical="top"/>
    </xf>
    <xf numFmtId="0" fontId="29" fillId="0" borderId="0" xfId="0" applyFont="1" applyFill="1" applyAlignment="1">
      <alignment vertical="top"/>
    </xf>
    <xf numFmtId="0" fontId="2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vertical="top"/>
    </xf>
    <xf numFmtId="0" fontId="33" fillId="0" borderId="0" xfId="0" applyFont="1"/>
    <xf numFmtId="0" fontId="25" fillId="0" borderId="0" xfId="0" applyFont="1" applyProtection="1">
      <protection locked="0"/>
    </xf>
    <xf numFmtId="0" fontId="25" fillId="0" borderId="0" xfId="0" applyFont="1"/>
    <xf numFmtId="0" fontId="36" fillId="0" borderId="0" xfId="2" applyFont="1" applyProtection="1">
      <protection locked="0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>
      <alignment wrapText="1"/>
    </xf>
    <xf numFmtId="0" fontId="37" fillId="0" borderId="0" xfId="0" applyFo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38" fillId="0" borderId="0" xfId="2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40" fillId="0" borderId="29" xfId="0" applyFont="1" applyBorder="1" applyProtection="1">
      <protection locked="0"/>
    </xf>
    <xf numFmtId="0" fontId="40" fillId="0" borderId="32" xfId="0" applyFont="1" applyBorder="1" applyProtection="1">
      <protection locked="0"/>
    </xf>
    <xf numFmtId="0" fontId="23" fillId="0" borderId="0" xfId="0" applyFont="1" applyProtection="1">
      <protection locked="0"/>
    </xf>
    <xf numFmtId="1" fontId="42" fillId="0" borderId="0" xfId="0" applyNumberFormat="1" applyFont="1" applyProtection="1">
      <protection locked="0"/>
    </xf>
    <xf numFmtId="0" fontId="37" fillId="0" borderId="32" xfId="5" applyFont="1" applyBorder="1" applyAlignment="1" applyProtection="1">
      <alignment horizontal="center" vertical="center" wrapText="1"/>
      <protection locked="0"/>
    </xf>
    <xf numFmtId="0" fontId="43" fillId="0" borderId="32" xfId="3" applyFont="1" applyBorder="1" applyAlignment="1" applyProtection="1">
      <alignment horizontal="center" vertical="top" wrapText="1"/>
      <protection locked="0"/>
    </xf>
    <xf numFmtId="0" fontId="43" fillId="0" borderId="29" xfId="5" applyFont="1" applyBorder="1" applyAlignment="1" applyProtection="1">
      <alignment horizontal="center" vertical="top" wrapText="1"/>
      <protection locked="0"/>
    </xf>
    <xf numFmtId="0" fontId="43" fillId="0" borderId="32" xfId="0" applyFont="1" applyBorder="1" applyAlignment="1" applyProtection="1">
      <alignment vertical="top"/>
      <protection locked="0"/>
    </xf>
    <xf numFmtId="0" fontId="23" fillId="0" borderId="23" xfId="0" applyFont="1" applyBorder="1" applyProtection="1">
      <protection locked="0"/>
    </xf>
    <xf numFmtId="164" fontId="41" fillId="0" borderId="0" xfId="4" applyNumberFormat="1" applyFont="1" applyAlignment="1" applyProtection="1">
      <alignment horizontal="center"/>
      <protection locked="0"/>
    </xf>
    <xf numFmtId="0" fontId="25" fillId="0" borderId="32" xfId="3" applyFont="1" applyBorder="1" applyAlignment="1" applyProtection="1">
      <alignment vertical="center" wrapText="1"/>
      <protection locked="0"/>
    </xf>
    <xf numFmtId="0" fontId="25" fillId="0" borderId="32" xfId="3" applyFont="1" applyBorder="1" applyProtection="1">
      <protection locked="0"/>
    </xf>
    <xf numFmtId="0" fontId="25" fillId="0" borderId="29" xfId="3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25" fillId="0" borderId="32" xfId="3" applyFont="1" applyBorder="1" applyAlignment="1" applyProtection="1">
      <alignment horizontal="right"/>
      <protection locked="0"/>
    </xf>
    <xf numFmtId="0" fontId="25" fillId="0" borderId="29" xfId="3" applyFont="1" applyBorder="1" applyAlignment="1" applyProtection="1">
      <alignment horizontal="right"/>
      <protection locked="0"/>
    </xf>
    <xf numFmtId="0" fontId="26" fillId="0" borderId="32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horizontal="right"/>
      <protection locked="0"/>
    </xf>
    <xf numFmtId="164" fontId="44" fillId="0" borderId="0" xfId="4" applyNumberFormat="1" applyFont="1" applyProtection="1">
      <protection locked="0"/>
    </xf>
    <xf numFmtId="164" fontId="44" fillId="0" borderId="0" xfId="4" applyNumberFormat="1" applyFont="1" applyAlignment="1" applyProtection="1">
      <alignment horizontal="left"/>
      <protection locked="0"/>
    </xf>
    <xf numFmtId="164" fontId="44" fillId="0" borderId="0" xfId="4" applyNumberFormat="1" applyFont="1" applyAlignment="1" applyProtection="1">
      <alignment horizontal="center"/>
      <protection locked="0"/>
    </xf>
    <xf numFmtId="0" fontId="26" fillId="0" borderId="32" xfId="0" applyFont="1" applyBorder="1" applyProtection="1">
      <protection locked="0"/>
    </xf>
    <xf numFmtId="1" fontId="42" fillId="0" borderId="32" xfId="0" applyNumberFormat="1" applyFont="1" applyBorder="1" applyProtection="1">
      <protection locked="0"/>
    </xf>
    <xf numFmtId="0" fontId="25" fillId="0" borderId="0" xfId="3" applyFont="1" applyAlignment="1" applyProtection="1">
      <alignment vertical="center" wrapText="1"/>
      <protection locked="0"/>
    </xf>
    <xf numFmtId="0" fontId="23" fillId="0" borderId="0" xfId="3" applyFont="1" applyAlignment="1" applyProtection="1">
      <alignment horizontal="center" vertical="center"/>
      <protection locked="0"/>
    </xf>
    <xf numFmtId="0" fontId="25" fillId="0" borderId="0" xfId="3" applyFont="1" applyProtection="1">
      <protection locked="0"/>
    </xf>
    <xf numFmtId="164" fontId="36" fillId="0" borderId="0" xfId="4" applyNumberFormat="1" applyFont="1" applyProtection="1">
      <protection locked="0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>
      <alignment horizontal="center" wrapText="1"/>
    </xf>
    <xf numFmtId="0" fontId="23" fillId="0" borderId="4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23" fillId="0" borderId="40" xfId="0" applyFont="1" applyBorder="1" applyAlignment="1">
      <alignment wrapText="1"/>
    </xf>
    <xf numFmtId="0" fontId="32" fillId="0" borderId="46" xfId="0" applyFont="1" applyBorder="1" applyAlignment="1">
      <alignment horizontal="right" wrapText="1"/>
    </xf>
    <xf numFmtId="2" fontId="32" fillId="0" borderId="32" xfId="0" applyNumberFormat="1" applyFont="1" applyBorder="1" applyAlignment="1">
      <alignment horizontal="right" wrapText="1"/>
    </xf>
    <xf numFmtId="2" fontId="32" fillId="0" borderId="29" xfId="0" applyNumberFormat="1" applyFont="1" applyBorder="1" applyAlignment="1">
      <alignment horizontal="right" wrapText="1"/>
    </xf>
    <xf numFmtId="2" fontId="32" fillId="0" borderId="42" xfId="0" applyNumberFormat="1" applyFont="1" applyBorder="1" applyAlignment="1">
      <alignment horizontal="right" wrapText="1"/>
    </xf>
    <xf numFmtId="2" fontId="32" fillId="0" borderId="41" xfId="0" applyNumberFormat="1" applyFont="1" applyBorder="1" applyAlignment="1">
      <alignment horizontal="right" wrapText="1"/>
    </xf>
    <xf numFmtId="4" fontId="32" fillId="2" borderId="43" xfId="0" applyNumberFormat="1" applyFont="1" applyFill="1" applyBorder="1" applyAlignment="1">
      <alignment horizontal="right" wrapText="1"/>
    </xf>
    <xf numFmtId="0" fontId="46" fillId="0" borderId="40" xfId="0" applyFont="1" applyBorder="1" applyAlignment="1">
      <alignment horizontal="left" wrapText="1"/>
    </xf>
    <xf numFmtId="0" fontId="32" fillId="0" borderId="41" xfId="0" applyFont="1" applyBorder="1" applyAlignment="1">
      <alignment horizontal="right" wrapText="1"/>
    </xf>
    <xf numFmtId="0" fontId="32" fillId="0" borderId="40" xfId="0" applyFont="1" applyBorder="1" applyAlignment="1">
      <alignment horizontal="left" wrapText="1"/>
    </xf>
    <xf numFmtId="0" fontId="32" fillId="0" borderId="40" xfId="0" applyFont="1" applyBorder="1" applyAlignment="1" applyProtection="1">
      <alignment horizontal="left" wrapText="1"/>
      <protection locked="0"/>
    </xf>
    <xf numFmtId="0" fontId="32" fillId="0" borderId="41" xfId="0" applyFont="1" applyBorder="1" applyAlignment="1" applyProtection="1">
      <alignment horizontal="right" wrapText="1"/>
      <protection locked="0"/>
    </xf>
    <xf numFmtId="2" fontId="32" fillId="0" borderId="32" xfId="0" applyNumberFormat="1" applyFont="1" applyBorder="1" applyAlignment="1" applyProtection="1">
      <alignment horizontal="right" wrapText="1"/>
      <protection locked="0"/>
    </xf>
    <xf numFmtId="2" fontId="42" fillId="0" borderId="32" xfId="0" applyNumberFormat="1" applyFont="1" applyBorder="1" applyAlignment="1" applyProtection="1">
      <alignment horizontal="right" wrapText="1"/>
      <protection locked="0"/>
    </xf>
    <xf numFmtId="2" fontId="32" fillId="0" borderId="29" xfId="0" applyNumberFormat="1" applyFont="1" applyBorder="1" applyAlignment="1" applyProtection="1">
      <alignment horizontal="right" wrapText="1"/>
      <protection locked="0"/>
    </xf>
    <xf numFmtId="2" fontId="32" fillId="0" borderId="42" xfId="0" applyNumberFormat="1" applyFont="1" applyBorder="1" applyAlignment="1" applyProtection="1">
      <alignment horizontal="right" wrapText="1"/>
      <protection locked="0"/>
    </xf>
    <xf numFmtId="0" fontId="47" fillId="0" borderId="40" xfId="0" applyFont="1" applyBorder="1" applyAlignment="1" applyProtection="1">
      <alignment horizontal="left" wrapText="1"/>
      <protection locked="0"/>
    </xf>
    <xf numFmtId="2" fontId="32" fillId="0" borderId="41" xfId="0" applyNumberFormat="1" applyFont="1" applyBorder="1" applyAlignment="1" applyProtection="1">
      <alignment horizontal="right" wrapText="1"/>
      <protection locked="0"/>
    </xf>
    <xf numFmtId="0" fontId="48" fillId="0" borderId="40" xfId="0" applyFont="1" applyBorder="1" applyAlignment="1" applyProtection="1">
      <alignment horizontal="left" wrapText="1"/>
      <protection locked="0"/>
    </xf>
    <xf numFmtId="0" fontId="42" fillId="0" borderId="40" xfId="0" applyFont="1" applyBorder="1" applyAlignment="1" applyProtection="1">
      <alignment horizontal="left" wrapText="1"/>
      <protection locked="0"/>
    </xf>
    <xf numFmtId="0" fontId="49" fillId="0" borderId="47" xfId="0" applyFont="1" applyBorder="1" applyAlignment="1">
      <alignment horizontal="left" wrapText="1"/>
    </xf>
    <xf numFmtId="2" fontId="32" fillId="0" borderId="22" xfId="0" applyNumberFormat="1" applyFont="1" applyBorder="1" applyAlignment="1" applyProtection="1">
      <alignment horizontal="right" wrapText="1"/>
      <protection locked="0"/>
    </xf>
    <xf numFmtId="2" fontId="42" fillId="0" borderId="22" xfId="0" applyNumberFormat="1" applyFont="1" applyBorder="1" applyAlignment="1" applyProtection="1">
      <alignment horizontal="right" wrapText="1"/>
      <protection locked="0"/>
    </xf>
    <xf numFmtId="2" fontId="32" fillId="0" borderId="20" xfId="0" applyNumberFormat="1" applyFont="1" applyBorder="1" applyAlignment="1" applyProtection="1">
      <alignment horizontal="right" wrapText="1"/>
      <protection locked="0"/>
    </xf>
    <xf numFmtId="2" fontId="32" fillId="0" borderId="49" xfId="0" applyNumberFormat="1" applyFont="1" applyBorder="1" applyAlignment="1" applyProtection="1">
      <alignment horizontal="right" wrapText="1"/>
      <protection locked="0"/>
    </xf>
    <xf numFmtId="2" fontId="32" fillId="0" borderId="48" xfId="0" applyNumberFormat="1" applyFont="1" applyBorder="1" applyAlignment="1" applyProtection="1">
      <alignment horizontal="right" wrapText="1"/>
      <protection locked="0"/>
    </xf>
    <xf numFmtId="4" fontId="32" fillId="2" borderId="44" xfId="0" applyNumberFormat="1" applyFont="1" applyFill="1" applyBorder="1" applyAlignment="1">
      <alignment horizontal="right" wrapText="1"/>
    </xf>
    <xf numFmtId="2" fontId="32" fillId="0" borderId="48" xfId="0" applyNumberFormat="1" applyFont="1" applyBorder="1" applyAlignment="1">
      <alignment horizontal="right" wrapText="1"/>
    </xf>
    <xf numFmtId="0" fontId="50" fillId="2" borderId="33" xfId="0" applyFont="1" applyFill="1" applyBorder="1" applyAlignment="1">
      <alignment horizontal="left" wrapText="1"/>
    </xf>
    <xf numFmtId="0" fontId="50" fillId="2" borderId="50" xfId="0" applyFont="1" applyFill="1" applyBorder="1" applyAlignment="1">
      <alignment horizontal="right" wrapText="1"/>
    </xf>
    <xf numFmtId="0" fontId="50" fillId="2" borderId="51" xfId="0" applyFont="1" applyFill="1" applyBorder="1" applyAlignment="1">
      <alignment horizontal="right" wrapText="1"/>
    </xf>
    <xf numFmtId="2" fontId="50" fillId="2" borderId="52" xfId="0" applyNumberFormat="1" applyFont="1" applyFill="1" applyBorder="1" applyAlignment="1">
      <alignment horizontal="right" wrapText="1"/>
    </xf>
    <xf numFmtId="2" fontId="50" fillId="2" borderId="50" xfId="0" applyNumberFormat="1" applyFont="1" applyFill="1" applyBorder="1" applyAlignment="1">
      <alignment horizontal="right" wrapText="1"/>
    </xf>
    <xf numFmtId="2" fontId="50" fillId="2" borderId="51" xfId="0" applyNumberFormat="1" applyFont="1" applyFill="1" applyBorder="1" applyAlignment="1">
      <alignment horizontal="right" wrapText="1"/>
    </xf>
    <xf numFmtId="4" fontId="32" fillId="2" borderId="52" xfId="0" applyNumberFormat="1" applyFont="1" applyFill="1" applyBorder="1" applyAlignment="1">
      <alignment horizontal="right" wrapText="1"/>
    </xf>
    <xf numFmtId="0" fontId="51" fillId="2" borderId="53" xfId="0" applyFont="1" applyFill="1" applyBorder="1" applyAlignment="1">
      <alignment horizontal="left" wrapText="1"/>
    </xf>
    <xf numFmtId="0" fontId="50" fillId="2" borderId="54" xfId="0" applyFont="1" applyFill="1" applyBorder="1" applyAlignment="1">
      <alignment horizontal="right" wrapText="1"/>
    </xf>
    <xf numFmtId="0" fontId="50" fillId="2" borderId="55" xfId="0" applyFont="1" applyFill="1" applyBorder="1" applyAlignment="1">
      <alignment horizontal="right" wrapText="1"/>
    </xf>
    <xf numFmtId="2" fontId="50" fillId="2" borderId="55" xfId="0" applyNumberFormat="1" applyFont="1" applyFill="1" applyBorder="1" applyAlignment="1">
      <alignment horizontal="right" wrapText="1"/>
    </xf>
    <xf numFmtId="0" fontId="50" fillId="2" borderId="56" xfId="0" applyFont="1" applyFill="1" applyBorder="1" applyAlignment="1">
      <alignment horizontal="right" wrapText="1"/>
    </xf>
    <xf numFmtId="2" fontId="50" fillId="2" borderId="54" xfId="0" applyNumberFormat="1" applyFont="1" applyFill="1" applyBorder="1" applyAlignment="1">
      <alignment horizontal="right" wrapText="1"/>
    </xf>
    <xf numFmtId="4" fontId="32" fillId="2" borderId="56" xfId="0" applyNumberFormat="1" applyFont="1" applyFill="1" applyBorder="1" applyAlignment="1">
      <alignment horizontal="right" wrapText="1"/>
    </xf>
    <xf numFmtId="0" fontId="25" fillId="2" borderId="57" xfId="0" applyFont="1" applyFill="1" applyBorder="1"/>
    <xf numFmtId="0" fontId="25" fillId="2" borderId="58" xfId="0" applyFont="1" applyFill="1" applyBorder="1"/>
    <xf numFmtId="0" fontId="25" fillId="2" borderId="28" xfId="0" applyFont="1" applyFill="1" applyBorder="1"/>
    <xf numFmtId="0" fontId="25" fillId="2" borderId="45" xfId="0" applyFont="1" applyFill="1" applyBorder="1"/>
    <xf numFmtId="2" fontId="25" fillId="2" borderId="58" xfId="0" applyNumberFormat="1" applyFont="1" applyFill="1" applyBorder="1"/>
    <xf numFmtId="2" fontId="25" fillId="2" borderId="28" xfId="0" applyNumberFormat="1" applyFont="1" applyFill="1" applyBorder="1"/>
    <xf numFmtId="4" fontId="32" fillId="2" borderId="45" xfId="0" applyNumberFormat="1" applyFont="1" applyFill="1" applyBorder="1" applyAlignment="1">
      <alignment horizontal="right" wrapText="1"/>
    </xf>
    <xf numFmtId="0" fontId="47" fillId="2" borderId="40" xfId="0" applyFont="1" applyFill="1" applyBorder="1" applyAlignment="1" applyProtection="1">
      <alignment horizontal="left" wrapText="1"/>
      <protection locked="0"/>
    </xf>
    <xf numFmtId="0" fontId="25" fillId="2" borderId="41" xfId="0" applyFont="1" applyFill="1" applyBorder="1"/>
    <xf numFmtId="0" fontId="25" fillId="2" borderId="32" xfId="0" applyFont="1" applyFill="1" applyBorder="1"/>
    <xf numFmtId="2" fontId="25" fillId="2" borderId="32" xfId="0" applyNumberFormat="1" applyFont="1" applyFill="1" applyBorder="1"/>
    <xf numFmtId="2" fontId="25" fillId="2" borderId="43" xfId="0" applyNumberFormat="1" applyFont="1" applyFill="1" applyBorder="1"/>
    <xf numFmtId="2" fontId="25" fillId="2" borderId="41" xfId="0" applyNumberFormat="1" applyFont="1" applyFill="1" applyBorder="1"/>
    <xf numFmtId="0" fontId="25" fillId="2" borderId="40" xfId="0" applyFont="1" applyFill="1" applyBorder="1"/>
    <xf numFmtId="0" fontId="25" fillId="2" borderId="43" xfId="0" applyFont="1" applyFill="1" applyBorder="1"/>
    <xf numFmtId="0" fontId="47" fillId="2" borderId="53" xfId="0" applyFont="1" applyFill="1" applyBorder="1" applyAlignment="1" applyProtection="1">
      <alignment horizontal="left" wrapText="1"/>
      <protection locked="0"/>
    </xf>
    <xf numFmtId="0" fontId="25" fillId="2" borderId="54" xfId="0" applyFont="1" applyFill="1" applyBorder="1"/>
    <xf numFmtId="0" fontId="25" fillId="2" borderId="55" xfId="0" applyFont="1" applyFill="1" applyBorder="1"/>
    <xf numFmtId="0" fontId="25" fillId="2" borderId="56" xfId="0" applyFont="1" applyFill="1" applyBorder="1"/>
    <xf numFmtId="2" fontId="25" fillId="2" borderId="54" xfId="0" applyNumberFormat="1" applyFont="1" applyFill="1" applyBorder="1"/>
    <xf numFmtId="2" fontId="25" fillId="2" borderId="55" xfId="0" applyNumberFormat="1" applyFont="1" applyFill="1" applyBorder="1"/>
    <xf numFmtId="0" fontId="34" fillId="0" borderId="0" xfId="0" applyFont="1" applyProtection="1">
      <protection locked="0"/>
    </xf>
    <xf numFmtId="0" fontId="26" fillId="0" borderId="0" xfId="0" applyFont="1" applyAlignment="1" applyProtection="1">
      <alignment wrapText="1"/>
      <protection locked="0"/>
    </xf>
    <xf numFmtId="0" fontId="25" fillId="0" borderId="16" xfId="0" applyFont="1" applyBorder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2" fillId="0" borderId="32" xfId="0" applyFont="1" applyBorder="1" applyAlignment="1">
      <alignment horizontal="right" wrapText="1"/>
    </xf>
    <xf numFmtId="0" fontId="32" fillId="0" borderId="29" xfId="0" applyFont="1" applyBorder="1" applyAlignment="1">
      <alignment horizontal="right" wrapText="1"/>
    </xf>
    <xf numFmtId="0" fontId="32" fillId="0" borderId="42" xfId="0" applyFont="1" applyBorder="1" applyAlignment="1">
      <alignment horizontal="right" wrapText="1"/>
    </xf>
    <xf numFmtId="0" fontId="32" fillId="0" borderId="32" xfId="0" applyFont="1" applyBorder="1" applyAlignment="1" applyProtection="1">
      <alignment horizontal="right" wrapText="1"/>
      <protection locked="0"/>
    </xf>
    <xf numFmtId="0" fontId="42" fillId="0" borderId="32" xfId="0" applyFont="1" applyBorder="1" applyAlignment="1" applyProtection="1">
      <alignment horizontal="right" wrapText="1"/>
      <protection locked="0"/>
    </xf>
    <xf numFmtId="0" fontId="32" fillId="0" borderId="29" xfId="0" applyFont="1" applyBorder="1" applyAlignment="1" applyProtection="1">
      <alignment horizontal="right" wrapText="1"/>
      <protection locked="0"/>
    </xf>
    <xf numFmtId="0" fontId="32" fillId="0" borderId="42" xfId="0" applyFont="1" applyBorder="1" applyAlignment="1" applyProtection="1">
      <alignment horizontal="right" wrapText="1"/>
      <protection locked="0"/>
    </xf>
    <xf numFmtId="0" fontId="32" fillId="0" borderId="20" xfId="0" applyFont="1" applyBorder="1" applyAlignment="1" applyProtection="1">
      <alignment horizontal="right" wrapText="1"/>
      <protection locked="0"/>
    </xf>
    <xf numFmtId="164" fontId="32" fillId="0" borderId="22" xfId="0" applyNumberFormat="1" applyFont="1" applyBorder="1" applyAlignment="1" applyProtection="1">
      <alignment horizontal="right" wrapText="1"/>
      <protection locked="0"/>
    </xf>
    <xf numFmtId="0" fontId="32" fillId="0" borderId="22" xfId="0" applyFont="1" applyBorder="1" applyAlignment="1" applyProtection="1">
      <alignment horizontal="right" wrapText="1"/>
      <protection locked="0"/>
    </xf>
    <xf numFmtId="2" fontId="32" fillId="2" borderId="52" xfId="0" applyNumberFormat="1" applyFont="1" applyFill="1" applyBorder="1" applyAlignment="1">
      <alignment horizontal="right" wrapText="1"/>
    </xf>
    <xf numFmtId="2" fontId="50" fillId="2" borderId="56" xfId="0" applyNumberFormat="1" applyFont="1" applyFill="1" applyBorder="1" applyAlignment="1">
      <alignment horizontal="right" wrapText="1"/>
    </xf>
    <xf numFmtId="2" fontId="32" fillId="2" borderId="56" xfId="0" applyNumberFormat="1" applyFont="1" applyFill="1" applyBorder="1" applyAlignment="1">
      <alignment horizontal="right" wrapText="1"/>
    </xf>
    <xf numFmtId="2" fontId="25" fillId="2" borderId="45" xfId="0" applyNumberFormat="1" applyFont="1" applyFill="1" applyBorder="1"/>
    <xf numFmtId="2" fontId="32" fillId="2" borderId="45" xfId="0" applyNumberFormat="1" applyFont="1" applyFill="1" applyBorder="1" applyAlignment="1">
      <alignment horizontal="right" wrapText="1"/>
    </xf>
    <xf numFmtId="2" fontId="32" fillId="2" borderId="43" xfId="0" applyNumberFormat="1" applyFont="1" applyFill="1" applyBorder="1" applyAlignment="1">
      <alignment horizontal="right" wrapText="1"/>
    </xf>
    <xf numFmtId="2" fontId="25" fillId="2" borderId="56" xfId="0" applyNumberFormat="1" applyFont="1" applyFill="1" applyBorder="1"/>
    <xf numFmtId="0" fontId="30" fillId="0" borderId="0" xfId="0" applyFont="1" applyBorder="1" applyAlignment="1"/>
    <xf numFmtId="0" fontId="24" fillId="0" borderId="32" xfId="0" applyFont="1" applyBorder="1" applyAlignment="1">
      <alignment horizontal="center" wrapText="1"/>
    </xf>
    <xf numFmtId="0" fontId="24" fillId="0" borderId="32" xfId="0" applyFont="1" applyBorder="1" applyAlignment="1">
      <alignment horizontal="center" vertical="center"/>
    </xf>
    <xf numFmtId="0" fontId="26" fillId="0" borderId="32" xfId="0" applyFont="1" applyBorder="1" applyAlignment="1"/>
    <xf numFmtId="2" fontId="24" fillId="0" borderId="32" xfId="0" applyNumberFormat="1" applyFont="1" applyBorder="1"/>
    <xf numFmtId="14" fontId="22" fillId="0" borderId="16" xfId="0" applyNumberFormat="1" applyFont="1" applyBorder="1" applyAlignment="1">
      <alignment horizontal="center"/>
    </xf>
    <xf numFmtId="2" fontId="22" fillId="0" borderId="32" xfId="0" applyNumberFormat="1" applyFont="1" applyBorder="1"/>
    <xf numFmtId="0" fontId="22" fillId="0" borderId="32" xfId="0" applyFont="1" applyBorder="1"/>
    <xf numFmtId="164" fontId="32" fillId="0" borderId="48" xfId="0" applyNumberFormat="1" applyFont="1" applyBorder="1" applyAlignment="1" applyProtection="1">
      <alignment horizontal="right" wrapText="1"/>
      <protection locked="0"/>
    </xf>
    <xf numFmtId="164" fontId="42" fillId="0" borderId="22" xfId="0" applyNumberFormat="1" applyFont="1" applyBorder="1" applyAlignment="1" applyProtection="1">
      <alignment horizontal="right" wrapText="1"/>
      <protection locked="0"/>
    </xf>
    <xf numFmtId="164" fontId="32" fillId="0" borderId="20" xfId="0" applyNumberFormat="1" applyFont="1" applyBorder="1" applyAlignment="1" applyProtection="1">
      <alignment horizontal="right" wrapText="1"/>
      <protection locked="0"/>
    </xf>
    <xf numFmtId="2" fontId="32" fillId="0" borderId="46" xfId="0" applyNumberFormat="1" applyFont="1" applyBorder="1" applyAlignment="1">
      <alignment horizontal="right" wrapText="1"/>
    </xf>
    <xf numFmtId="0" fontId="26" fillId="0" borderId="0" xfId="0" applyFont="1" applyAlignment="1"/>
    <xf numFmtId="0" fontId="24" fillId="0" borderId="0" xfId="0" applyFont="1"/>
    <xf numFmtId="0" fontId="26" fillId="0" borderId="0" xfId="0" applyFont="1" applyAlignment="1">
      <alignment horizontal="left"/>
    </xf>
    <xf numFmtId="0" fontId="23" fillId="0" borderId="0" xfId="0" applyFont="1"/>
    <xf numFmtId="0" fontId="26" fillId="0" borderId="0" xfId="0" applyFont="1" applyBorder="1" applyAlignment="1"/>
    <xf numFmtId="0" fontId="26" fillId="0" borderId="0" xfId="0" applyFont="1" applyFill="1"/>
    <xf numFmtId="0" fontId="23" fillId="0" borderId="0" xfId="0" applyFont="1" applyBorder="1" applyAlignment="1"/>
    <xf numFmtId="0" fontId="24" fillId="0" borderId="0" xfId="0" applyFont="1" applyBorder="1"/>
    <xf numFmtId="0" fontId="23" fillId="0" borderId="32" xfId="0" applyFont="1" applyBorder="1"/>
    <xf numFmtId="0" fontId="25" fillId="0" borderId="32" xfId="0" applyFont="1" applyFill="1" applyBorder="1"/>
    <xf numFmtId="2" fontId="26" fillId="3" borderId="32" xfId="0" applyNumberFormat="1" applyFont="1" applyFill="1" applyBorder="1"/>
    <xf numFmtId="2" fontId="26" fillId="0" borderId="32" xfId="0" applyNumberFormat="1" applyFont="1" applyFill="1" applyBorder="1"/>
    <xf numFmtId="0" fontId="26" fillId="0" borderId="32" xfId="0" applyFont="1" applyFill="1" applyBorder="1"/>
    <xf numFmtId="0" fontId="23" fillId="0" borderId="32" xfId="0" applyFont="1" applyBorder="1" applyAlignment="1">
      <alignment wrapText="1"/>
    </xf>
    <xf numFmtId="0" fontId="53" fillId="0" borderId="32" xfId="0" applyFont="1" applyBorder="1"/>
    <xf numFmtId="0" fontId="26" fillId="0" borderId="32" xfId="0" applyFont="1" applyBorder="1" applyAlignment="1">
      <alignment horizontal="right"/>
    </xf>
    <xf numFmtId="4" fontId="25" fillId="0" borderId="0" xfId="0" applyNumberFormat="1" applyFont="1"/>
    <xf numFmtId="164" fontId="32" fillId="0" borderId="32" xfId="0" applyNumberFormat="1" applyFont="1" applyBorder="1" applyAlignment="1" applyProtection="1">
      <alignment horizontal="right" wrapText="1"/>
      <protection locked="0"/>
    </xf>
    <xf numFmtId="2" fontId="32" fillId="0" borderId="32" xfId="0" applyNumberFormat="1" applyFont="1" applyFill="1" applyBorder="1" applyAlignment="1" applyProtection="1">
      <alignment horizontal="right" wrapText="1"/>
      <protection locked="0"/>
    </xf>
    <xf numFmtId="3" fontId="1" fillId="0" borderId="2" xfId="0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 wrapText="1"/>
    </xf>
    <xf numFmtId="0" fontId="54" fillId="0" borderId="14" xfId="0" applyFont="1" applyFill="1" applyBorder="1" applyAlignment="1" applyProtection="1">
      <alignment horizontal="center" vertical="top" wrapText="1"/>
    </xf>
    <xf numFmtId="3" fontId="15" fillId="0" borderId="10" xfId="0" applyNumberFormat="1" applyFont="1" applyFill="1" applyBorder="1" applyAlignment="1" applyProtection="1">
      <alignment horizontal="left"/>
      <protection locked="0"/>
    </xf>
    <xf numFmtId="3" fontId="15" fillId="0" borderId="8" xfId="0" applyNumberFormat="1" applyFont="1" applyFill="1" applyBorder="1" applyAlignment="1" applyProtection="1">
      <alignment horizontal="left"/>
    </xf>
    <xf numFmtId="3" fontId="15" fillId="0" borderId="1" xfId="0" applyNumberFormat="1" applyFont="1" applyFill="1" applyBorder="1" applyAlignment="1" applyProtection="1">
      <alignment horizontal="left"/>
    </xf>
    <xf numFmtId="2" fontId="15" fillId="0" borderId="7" xfId="0" applyNumberFormat="1" applyFont="1" applyFill="1" applyBorder="1" applyAlignment="1" applyProtection="1">
      <alignment horizontal="right" vertical="center" wrapText="1"/>
    </xf>
    <xf numFmtId="2" fontId="15" fillId="0" borderId="1" xfId="0" applyNumberFormat="1" applyFont="1" applyFill="1" applyBorder="1" applyAlignment="1" applyProtection="1">
      <alignment horizontal="right" vertical="center" wrapText="1"/>
    </xf>
    <xf numFmtId="2" fontId="15" fillId="0" borderId="8" xfId="0" applyNumberFormat="1" applyFont="1" applyFill="1" applyBorder="1" applyAlignment="1" applyProtection="1">
      <alignment horizontal="right" vertical="center" wrapText="1"/>
    </xf>
    <xf numFmtId="2" fontId="15" fillId="0" borderId="14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2" fontId="15" fillId="0" borderId="9" xfId="0" applyNumberFormat="1" applyFont="1" applyFill="1" applyBorder="1" applyAlignment="1" applyProtection="1">
      <alignment horizontal="right" vertical="center" wrapText="1"/>
    </xf>
    <xf numFmtId="2" fontId="15" fillId="0" borderId="10" xfId="0" applyNumberFormat="1" applyFont="1" applyFill="1" applyBorder="1" applyAlignment="1" applyProtection="1">
      <alignment horizontal="right" vertical="center" wrapText="1"/>
    </xf>
    <xf numFmtId="2" fontId="15" fillId="0" borderId="2" xfId="0" applyNumberFormat="1" applyFont="1" applyFill="1" applyBorder="1" applyAlignment="1" applyProtection="1">
      <alignment horizontal="right" vertical="center" wrapText="1"/>
    </xf>
    <xf numFmtId="2" fontId="15" fillId="0" borderId="15" xfId="0" applyNumberFormat="1" applyFont="1" applyFill="1" applyBorder="1" applyAlignment="1" applyProtection="1">
      <alignment horizontal="right" vertical="center" wrapText="1"/>
    </xf>
    <xf numFmtId="2" fontId="15" fillId="0" borderId="11" xfId="0" applyNumberFormat="1" applyFont="1" applyFill="1" applyBorder="1" applyAlignment="1" applyProtection="1">
      <alignment horizontal="right" vertical="center" wrapText="1"/>
    </xf>
    <xf numFmtId="2" fontId="15" fillId="0" borderId="3" xfId="0" applyNumberFormat="1" applyFont="1" applyFill="1" applyBorder="1" applyAlignment="1" applyProtection="1">
      <alignment horizontal="right" vertical="center" wrapText="1"/>
    </xf>
    <xf numFmtId="2" fontId="15" fillId="0" borderId="6" xfId="0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Fill="1" applyBorder="1" applyAlignment="1" applyProtection="1">
      <alignment horizontal="right" vertical="center" wrapText="1"/>
    </xf>
    <xf numFmtId="2" fontId="15" fillId="0" borderId="5" xfId="0" applyNumberFormat="1" applyFont="1" applyFill="1" applyBorder="1" applyAlignment="1" applyProtection="1">
      <alignment horizontal="right" vertical="center" wrapText="1"/>
    </xf>
    <xf numFmtId="164" fontId="15" fillId="0" borderId="6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Protection="1"/>
    <xf numFmtId="0" fontId="24" fillId="0" borderId="0" xfId="0" applyFont="1" applyAlignment="1"/>
    <xf numFmtId="0" fontId="28" fillId="0" borderId="0" xfId="0" applyFont="1" applyBorder="1"/>
    <xf numFmtId="0" fontId="29" fillId="0" borderId="0" xfId="0" applyFont="1" applyBorder="1" applyAlignment="1"/>
    <xf numFmtId="0" fontId="30" fillId="0" borderId="0" xfId="0" applyFont="1" applyAlignment="1"/>
    <xf numFmtId="0" fontId="26" fillId="0" borderId="0" xfId="0" applyFont="1" applyBorder="1" applyAlignment="1">
      <alignment horizontal="right"/>
    </xf>
    <xf numFmtId="0" fontId="25" fillId="0" borderId="32" xfId="0" quotePrefix="1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/>
    </xf>
    <xf numFmtId="0" fontId="27" fillId="0" borderId="0" xfId="0" applyFont="1" applyBorder="1"/>
    <xf numFmtId="0" fontId="29" fillId="0" borderId="0" xfId="1" applyFont="1" applyFill="1" applyBorder="1"/>
    <xf numFmtId="0" fontId="26" fillId="0" borderId="0" xfId="1" applyFont="1" applyFill="1" applyAlignment="1">
      <alignment vertical="top" wrapText="1"/>
    </xf>
    <xf numFmtId="0" fontId="26" fillId="0" borderId="0" xfId="1" applyFont="1" applyFill="1" applyBorder="1" applyAlignment="1">
      <alignment vertical="top"/>
    </xf>
    <xf numFmtId="0" fontId="29" fillId="0" borderId="0" xfId="1" applyFont="1" applyFill="1" applyBorder="1" applyAlignment="1">
      <alignment vertical="top"/>
    </xf>
    <xf numFmtId="0" fontId="26" fillId="0" borderId="0" xfId="0" applyFont="1" applyFill="1" applyAlignment="1"/>
    <xf numFmtId="0" fontId="26" fillId="0" borderId="0" xfId="1" applyFont="1" applyBorder="1"/>
    <xf numFmtId="0" fontId="29" fillId="0" borderId="0" xfId="1" applyFont="1" applyBorder="1"/>
    <xf numFmtId="0" fontId="29" fillId="0" borderId="0" xfId="1" applyFont="1" applyBorder="1" applyAlignment="1">
      <alignment horizontal="center"/>
    </xf>
    <xf numFmtId="0" fontId="26" fillId="0" borderId="0" xfId="1" applyFont="1" applyBorder="1" applyAlignment="1">
      <alignment horizontal="center" vertical="top"/>
    </xf>
    <xf numFmtId="0" fontId="29" fillId="0" borderId="0" xfId="1" applyFont="1" applyBorder="1" applyAlignment="1">
      <alignment vertical="top"/>
    </xf>
    <xf numFmtId="0" fontId="29" fillId="0" borderId="0" xfId="1" applyFont="1" applyBorder="1" applyAlignment="1">
      <alignment horizontal="center" vertical="top"/>
    </xf>
    <xf numFmtId="0" fontId="10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0" fontId="10" fillId="0" borderId="5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right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Fill="1" applyAlignment="1">
      <alignment horizontal="left" wrapText="1"/>
    </xf>
    <xf numFmtId="0" fontId="26" fillId="0" borderId="0" xfId="0" applyFont="1" applyAlignment="1">
      <alignment horizontal="center"/>
    </xf>
    <xf numFmtId="0" fontId="23" fillId="0" borderId="32" xfId="0" applyFont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top" wrapText="1"/>
    </xf>
    <xf numFmtId="0" fontId="26" fillId="0" borderId="16" xfId="0" applyFont="1" applyBorder="1"/>
    <xf numFmtId="0" fontId="26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56" fillId="0" borderId="0" xfId="0" applyFont="1" applyAlignment="1"/>
    <xf numFmtId="0" fontId="56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right"/>
    </xf>
    <xf numFmtId="0" fontId="0" fillId="0" borderId="0" xfId="0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56" fillId="0" borderId="20" xfId="0" applyFont="1" applyBorder="1"/>
    <xf numFmtId="0" fontId="56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56" fillId="0" borderId="27" xfId="0" applyFont="1" applyBorder="1" applyAlignment="1">
      <alignment horizontal="center"/>
    </xf>
    <xf numFmtId="0" fontId="56" fillId="0" borderId="0" xfId="0" applyFont="1" applyBorder="1" applyAlignment="1"/>
    <xf numFmtId="0" fontId="56" fillId="0" borderId="23" xfId="0" applyFont="1" applyBorder="1"/>
    <xf numFmtId="0" fontId="0" fillId="0" borderId="25" xfId="0" applyBorder="1"/>
    <xf numFmtId="0" fontId="0" fillId="0" borderId="16" xfId="0" applyBorder="1"/>
    <xf numFmtId="0" fontId="0" fillId="0" borderId="26" xfId="0" applyBorder="1"/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164" fontId="1" fillId="6" borderId="7" xfId="0" applyNumberFormat="1" applyFont="1" applyFill="1" applyBorder="1" applyAlignment="1" applyProtection="1">
      <alignment horizontal="right" vertical="center" wrapText="1"/>
    </xf>
    <xf numFmtId="164" fontId="1" fillId="7" borderId="8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5" fillId="5" borderId="8" xfId="0" applyNumberFormat="1" applyFont="1" applyFill="1" applyBorder="1" applyAlignment="1" applyProtection="1">
      <alignment horizontal="right" vertical="center" wrapText="1"/>
    </xf>
    <xf numFmtId="2" fontId="15" fillId="5" borderId="1" xfId="0" applyNumberFormat="1" applyFont="1" applyFill="1" applyBorder="1" applyAlignment="1" applyProtection="1">
      <alignment horizontal="right" vertical="center" wrapText="1"/>
    </xf>
    <xf numFmtId="2" fontId="15" fillId="5" borderId="11" xfId="0" applyNumberFormat="1" applyFont="1" applyFill="1" applyBorder="1" applyAlignment="1" applyProtection="1">
      <alignment horizontal="right" vertical="center" wrapText="1"/>
    </xf>
    <xf numFmtId="2" fontId="15" fillId="5" borderId="3" xfId="0" applyNumberFormat="1" applyFont="1" applyFill="1" applyBorder="1" applyAlignment="1" applyProtection="1">
      <alignment horizontal="right" vertical="center" wrapText="1"/>
    </xf>
    <xf numFmtId="2" fontId="15" fillId="5" borderId="7" xfId="0" applyNumberFormat="1" applyFont="1" applyFill="1" applyBorder="1" applyAlignment="1" applyProtection="1">
      <alignment horizontal="right" vertical="center" wrapText="1"/>
    </xf>
    <xf numFmtId="2" fontId="15" fillId="5" borderId="10" xfId="0" applyNumberFormat="1" applyFont="1" applyFill="1" applyBorder="1" applyAlignment="1" applyProtection="1">
      <alignment horizontal="right" vertical="center" wrapText="1"/>
    </xf>
    <xf numFmtId="2" fontId="15" fillId="5" borderId="14" xfId="0" applyNumberFormat="1" applyFont="1" applyFill="1" applyBorder="1" applyAlignment="1" applyProtection="1">
      <alignment horizontal="right" vertical="center" wrapText="1"/>
    </xf>
    <xf numFmtId="2" fontId="15" fillId="5" borderId="2" xfId="0" applyNumberFormat="1" applyFont="1" applyFill="1" applyBorder="1" applyAlignment="1" applyProtection="1">
      <alignment horizontal="right" vertical="center" wrapText="1"/>
    </xf>
    <xf numFmtId="2" fontId="15" fillId="5" borderId="4" xfId="0" applyNumberFormat="1" applyFont="1" applyFill="1" applyBorder="1" applyAlignment="1" applyProtection="1">
      <alignment horizontal="right" vertical="center" wrapText="1"/>
    </xf>
    <xf numFmtId="2" fontId="15" fillId="5" borderId="12" xfId="0" applyNumberFormat="1" applyFont="1" applyFill="1" applyBorder="1" applyAlignment="1" applyProtection="1">
      <alignment horizontal="right" vertical="center" wrapText="1"/>
    </xf>
    <xf numFmtId="2" fontId="15" fillId="5" borderId="13" xfId="0" applyNumberFormat="1" applyFont="1" applyFill="1" applyBorder="1" applyAlignment="1" applyProtection="1">
      <alignment horizontal="right" vertical="center" wrapText="1"/>
    </xf>
    <xf numFmtId="2" fontId="15" fillId="5" borderId="8" xfId="0" applyNumberFormat="1" applyFont="1" applyFill="1" applyBorder="1" applyAlignment="1" applyProtection="1">
      <alignment horizontal="right" vertical="center"/>
    </xf>
    <xf numFmtId="2" fontId="15" fillId="5" borderId="4" xfId="0" applyNumberFormat="1" applyFont="1" applyFill="1" applyBorder="1" applyAlignment="1" applyProtection="1">
      <alignment horizontal="right" vertical="center"/>
    </xf>
    <xf numFmtId="2" fontId="15" fillId="5" borderId="1" xfId="0" applyNumberFormat="1" applyFont="1" applyFill="1" applyBorder="1" applyAlignment="1" applyProtection="1">
      <alignment horizontal="right" vertical="center"/>
    </xf>
    <xf numFmtId="2" fontId="15" fillId="5" borderId="15" xfId="0" applyNumberFormat="1" applyFont="1" applyFill="1" applyBorder="1" applyAlignment="1" applyProtection="1">
      <alignment horizontal="right" vertical="center" wrapText="1"/>
    </xf>
    <xf numFmtId="2" fontId="15" fillId="5" borderId="9" xfId="0" applyNumberFormat="1" applyFont="1" applyFill="1" applyBorder="1" applyAlignment="1" applyProtection="1">
      <alignment horizontal="right" vertical="center" wrapText="1"/>
    </xf>
    <xf numFmtId="2" fontId="15" fillId="5" borderId="6" xfId="0" applyNumberFormat="1" applyFont="1" applyFill="1" applyBorder="1" applyAlignment="1" applyProtection="1">
      <alignment horizontal="right" vertical="center" wrapText="1"/>
    </xf>
    <xf numFmtId="2" fontId="15" fillId="5" borderId="5" xfId="0" applyNumberFormat="1" applyFont="1" applyFill="1" applyBorder="1" applyAlignment="1" applyProtection="1">
      <alignment horizontal="right" vertical="center" wrapText="1"/>
    </xf>
    <xf numFmtId="0" fontId="59" fillId="0" borderId="0" xfId="0" applyFont="1" applyFill="1" applyProtection="1"/>
    <xf numFmtId="0" fontId="60" fillId="0" borderId="0" xfId="0" applyFont="1" applyFill="1" applyAlignment="1" applyProtection="1">
      <alignment horizontal="left"/>
    </xf>
    <xf numFmtId="0" fontId="61" fillId="0" borderId="0" xfId="0" applyFont="1" applyFill="1" applyAlignment="1" applyProtection="1">
      <alignment horizontal="left"/>
    </xf>
    <xf numFmtId="0" fontId="61" fillId="0" borderId="0" xfId="0" applyFont="1" applyFill="1" applyProtection="1"/>
    <xf numFmtId="0" fontId="62" fillId="0" borderId="0" xfId="0" applyFont="1" applyFill="1" applyProtection="1"/>
    <xf numFmtId="0" fontId="60" fillId="0" borderId="0" xfId="0" applyFont="1" applyFill="1" applyAlignment="1" applyProtection="1">
      <alignment horizontal="center"/>
    </xf>
    <xf numFmtId="0" fontId="59" fillId="0" borderId="0" xfId="0" applyFont="1" applyFill="1" applyAlignment="1" applyProtection="1">
      <alignment horizontal="center" vertical="center"/>
    </xf>
    <xf numFmtId="0" fontId="5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horizontal="center"/>
    </xf>
    <xf numFmtId="0" fontId="63" fillId="0" borderId="0" xfId="0" applyFont="1" applyFill="1" applyAlignment="1" applyProtection="1">
      <alignment horizontal="center" wrapText="1"/>
    </xf>
    <xf numFmtId="0" fontId="59" fillId="0" borderId="0" xfId="0" applyFont="1" applyFill="1" applyAlignment="1" applyProtection="1">
      <alignment horizontal="center" wrapText="1"/>
    </xf>
    <xf numFmtId="0" fontId="63" fillId="0" borderId="0" xfId="0" applyFont="1" applyFill="1" applyAlignment="1" applyProtection="1">
      <alignment horizontal="center"/>
    </xf>
    <xf numFmtId="0" fontId="59" fillId="0" borderId="0" xfId="0" applyFont="1" applyFill="1" applyAlignment="1" applyProtection="1">
      <alignment horizontal="left"/>
    </xf>
    <xf numFmtId="0" fontId="64" fillId="0" borderId="0" xfId="0" applyFont="1" applyFill="1" applyAlignment="1" applyProtection="1">
      <alignment horizontal="right" vertical="center"/>
    </xf>
    <xf numFmtId="164" fontId="64" fillId="0" borderId="0" xfId="0" applyNumberFormat="1" applyFont="1" applyFill="1" applyAlignment="1" applyProtection="1">
      <alignment vertical="center"/>
    </xf>
    <xf numFmtId="164" fontId="59" fillId="0" borderId="0" xfId="0" applyNumberFormat="1" applyFont="1" applyFill="1" applyAlignment="1" applyProtection="1">
      <alignment horizontal="center"/>
    </xf>
    <xf numFmtId="164" fontId="59" fillId="0" borderId="0" xfId="0" applyNumberFormat="1" applyFont="1" applyFill="1" applyAlignment="1" applyProtection="1">
      <alignment horizontal="right" vertical="center"/>
    </xf>
    <xf numFmtId="0" fontId="64" fillId="0" borderId="1" xfId="0" applyFont="1" applyFill="1" applyBorder="1" applyProtection="1"/>
    <xf numFmtId="0" fontId="59" fillId="0" borderId="0" xfId="0" applyFont="1" applyFill="1" applyAlignment="1" applyProtection="1">
      <alignment horizontal="right"/>
    </xf>
    <xf numFmtId="0" fontId="64" fillId="0" borderId="0" xfId="0" applyFont="1" applyFill="1" applyProtection="1"/>
    <xf numFmtId="0" fontId="64" fillId="0" borderId="0" xfId="0" applyFont="1" applyFill="1" applyAlignment="1" applyProtection="1">
      <alignment horizontal="right"/>
    </xf>
    <xf numFmtId="0" fontId="59" fillId="0" borderId="6" xfId="0" applyFont="1" applyFill="1" applyBorder="1" applyAlignment="1" applyProtection="1">
      <alignment horizontal="center"/>
    </xf>
    <xf numFmtId="0" fontId="63" fillId="0" borderId="1" xfId="0" applyFont="1" applyFill="1" applyBorder="1" applyAlignment="1" applyProtection="1">
      <alignment horizontal="center" vertical="center" wrapText="1"/>
    </xf>
    <xf numFmtId="0" fontId="59" fillId="0" borderId="1" xfId="0" applyFont="1" applyFill="1" applyBorder="1" applyAlignment="1" applyProtection="1">
      <alignment horizontal="center" vertical="center"/>
    </xf>
    <xf numFmtId="0" fontId="63" fillId="0" borderId="1" xfId="0" applyFont="1" applyFill="1" applyBorder="1" applyAlignment="1" applyProtection="1">
      <alignment horizontal="center" vertical="top"/>
    </xf>
    <xf numFmtId="0" fontId="59" fillId="0" borderId="1" xfId="0" applyFont="1" applyFill="1" applyBorder="1" applyAlignment="1" applyProtection="1">
      <alignment horizontal="center" vertical="top"/>
    </xf>
    <xf numFmtId="0" fontId="63" fillId="0" borderId="1" xfId="0" applyFont="1" applyFill="1" applyBorder="1" applyAlignment="1" applyProtection="1">
      <alignment vertical="center"/>
    </xf>
    <xf numFmtId="0" fontId="63" fillId="0" borderId="1" xfId="0" applyFont="1" applyFill="1" applyBorder="1" applyAlignment="1" applyProtection="1">
      <alignment horizontal="center" vertical="center"/>
    </xf>
    <xf numFmtId="2" fontId="63" fillId="0" borderId="1" xfId="0" applyNumberFormat="1" applyFont="1" applyFill="1" applyBorder="1" applyAlignment="1" applyProtection="1">
      <alignment horizontal="right" vertical="center"/>
    </xf>
    <xf numFmtId="0" fontId="63" fillId="0" borderId="1" xfId="0" applyFont="1" applyFill="1" applyBorder="1" applyAlignment="1" applyProtection="1">
      <alignment vertical="center" wrapText="1"/>
    </xf>
    <xf numFmtId="0" fontId="63" fillId="0" borderId="0" xfId="0" applyFont="1" applyFill="1" applyProtection="1"/>
    <xf numFmtId="0" fontId="59" fillId="0" borderId="1" xfId="0" applyFont="1" applyFill="1" applyBorder="1" applyAlignment="1" applyProtection="1">
      <alignment vertical="center" wrapText="1"/>
    </xf>
    <xf numFmtId="2" fontId="59" fillId="0" borderId="1" xfId="0" applyNumberFormat="1" applyFont="1" applyFill="1" applyBorder="1" applyAlignment="1" applyProtection="1">
      <alignment horizontal="right" vertical="center"/>
    </xf>
    <xf numFmtId="2" fontId="63" fillId="4" borderId="1" xfId="0" applyNumberFormat="1" applyFont="1" applyFill="1" applyBorder="1" applyAlignment="1" applyProtection="1">
      <alignment horizontal="right" vertical="center"/>
    </xf>
    <xf numFmtId="0" fontId="59" fillId="0" borderId="1" xfId="0" applyFont="1" applyFill="1" applyBorder="1" applyAlignment="1" applyProtection="1">
      <alignment vertical="top" wrapText="1"/>
    </xf>
    <xf numFmtId="0" fontId="59" fillId="4" borderId="1" xfId="0" applyFont="1" applyFill="1" applyBorder="1" applyAlignment="1" applyProtection="1">
      <alignment vertical="center" wrapText="1"/>
    </xf>
    <xf numFmtId="1" fontId="63" fillId="0" borderId="1" xfId="0" applyNumberFormat="1" applyFont="1" applyFill="1" applyBorder="1" applyAlignment="1" applyProtection="1">
      <alignment horizontal="center" vertical="top"/>
    </xf>
    <xf numFmtId="1" fontId="59" fillId="0" borderId="1" xfId="0" applyNumberFormat="1" applyFont="1" applyFill="1" applyBorder="1" applyAlignment="1" applyProtection="1">
      <alignment horizontal="center" vertical="top" wrapText="1"/>
    </xf>
    <xf numFmtId="1" fontId="63" fillId="0" borderId="1" xfId="0" applyNumberFormat="1" applyFont="1" applyFill="1" applyBorder="1" applyAlignment="1" applyProtection="1">
      <alignment horizontal="center" vertical="top" wrapText="1"/>
    </xf>
    <xf numFmtId="0" fontId="63" fillId="0" borderId="1" xfId="0" applyFont="1" applyFill="1" applyBorder="1" applyAlignment="1" applyProtection="1">
      <alignment vertical="top" wrapText="1"/>
    </xf>
    <xf numFmtId="0" fontId="59" fillId="0" borderId="0" xfId="0" applyFont="1" applyFill="1" applyAlignment="1" applyProtection="1">
      <alignment horizontal="center" vertical="top"/>
    </xf>
    <xf numFmtId="0" fontId="63" fillId="0" borderId="0" xfId="0" applyFont="1" applyFill="1" applyAlignment="1" applyProtection="1">
      <alignment horizontal="center" vertical="top" wrapText="1"/>
    </xf>
    <xf numFmtId="164" fontId="59" fillId="0" borderId="5" xfId="0" applyNumberFormat="1" applyFont="1" applyFill="1" applyBorder="1" applyAlignment="1" applyProtection="1">
      <alignment horizontal="right" vertical="center"/>
    </xf>
    <xf numFmtId="0" fontId="63" fillId="0" borderId="0" xfId="0" applyFont="1" applyFill="1" applyAlignment="1" applyProtection="1">
      <alignment horizontal="center" vertical="center" wrapText="1"/>
    </xf>
    <xf numFmtId="0" fontId="59" fillId="0" borderId="0" xfId="0" applyFont="1" applyFill="1" applyAlignment="1" applyProtection="1">
      <alignment vertical="top"/>
    </xf>
    <xf numFmtId="0" fontId="59" fillId="0" borderId="0" xfId="0" applyFont="1" applyFill="1" applyAlignment="1" applyProtection="1">
      <alignment horizontal="center" vertical="center" wrapText="1"/>
    </xf>
    <xf numFmtId="0" fontId="59" fillId="0" borderId="59" xfId="0" applyFont="1" applyFill="1" applyBorder="1" applyAlignment="1" applyProtection="1">
      <alignment horizontal="left" vertical="center"/>
    </xf>
    <xf numFmtId="0" fontId="59" fillId="0" borderId="59" xfId="0" applyFont="1" applyFill="1" applyBorder="1" applyAlignment="1" applyProtection="1">
      <alignment horizontal="left"/>
    </xf>
    <xf numFmtId="0" fontId="64" fillId="0" borderId="0" xfId="0" applyFont="1" applyFill="1" applyAlignment="1" applyProtection="1">
      <alignment horizontal="center" vertical="center" wrapText="1"/>
    </xf>
    <xf numFmtId="0" fontId="61" fillId="0" borderId="0" xfId="0" applyFont="1" applyFill="1" applyAlignment="1" applyProtection="1">
      <alignment horizontal="left" vertical="center"/>
    </xf>
    <xf numFmtId="0" fontId="61" fillId="0" borderId="0" xfId="0" applyFont="1" applyFill="1" applyAlignment="1" applyProtection="1">
      <alignment horizontal="right" vertical="center"/>
    </xf>
    <xf numFmtId="0" fontId="65" fillId="0" borderId="60" xfId="0" applyFont="1" applyFill="1" applyBorder="1" applyAlignment="1" applyProtection="1">
      <alignment horizontal="center" vertical="top"/>
    </xf>
    <xf numFmtId="0" fontId="65" fillId="0" borderId="60" xfId="0" applyFont="1" applyFill="1" applyBorder="1" applyAlignment="1" applyProtection="1">
      <alignment horizontal="right" vertical="center"/>
    </xf>
    <xf numFmtId="0" fontId="66" fillId="0" borderId="0" xfId="0" applyFont="1" applyFill="1" applyAlignment="1" applyProtection="1">
      <alignment vertical="center"/>
    </xf>
    <xf numFmtId="0" fontId="66" fillId="0" borderId="0" xfId="0" applyFont="1" applyFill="1" applyAlignment="1" applyProtection="1">
      <alignment vertical="top"/>
    </xf>
    <xf numFmtId="0" fontId="66" fillId="0" borderId="0" xfId="0" applyFont="1" applyFill="1" applyProtection="1"/>
    <xf numFmtId="0" fontId="65" fillId="0" borderId="60" xfId="0" applyFont="1" applyFill="1" applyBorder="1" applyAlignment="1" applyProtection="1">
      <alignment horizontal="right" vertical="top"/>
    </xf>
    <xf numFmtId="0" fontId="60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2" fontId="25" fillId="0" borderId="0" xfId="0" applyNumberFormat="1" applyFont="1"/>
    <xf numFmtId="0" fontId="65" fillId="0" borderId="0" xfId="0" applyFont="1" applyFill="1" applyAlignment="1" applyProtection="1">
      <alignment horizontal="right" vertical="center"/>
    </xf>
    <xf numFmtId="0" fontId="65" fillId="0" borderId="0" xfId="0" applyFont="1" applyFill="1" applyAlignment="1" applyProtection="1">
      <alignment vertical="center"/>
    </xf>
    <xf numFmtId="164" fontId="65" fillId="0" borderId="0" xfId="0" applyNumberFormat="1" applyFont="1" applyFill="1" applyAlignment="1" applyProtection="1">
      <alignment horizontal="left" vertical="center" wrapText="1"/>
    </xf>
    <xf numFmtId="164" fontId="65" fillId="0" borderId="0" xfId="0" applyNumberFormat="1" applyFont="1" applyFill="1" applyAlignment="1" applyProtection="1">
      <alignment horizontal="right" vertical="center"/>
    </xf>
    <xf numFmtId="0" fontId="65" fillId="0" borderId="0" xfId="0" applyFont="1" applyFill="1" applyProtection="1"/>
    <xf numFmtId="0" fontId="67" fillId="0" borderId="0" xfId="0" applyFont="1" applyFill="1" applyProtection="1"/>
    <xf numFmtId="164" fontId="65" fillId="0" borderId="0" xfId="0" applyNumberFormat="1" applyFont="1" applyFill="1" applyAlignment="1" applyProtection="1">
      <alignment horizontal="left" vertical="center"/>
    </xf>
    <xf numFmtId="0" fontId="69" fillId="0" borderId="0" xfId="0" applyFont="1" applyFill="1" applyAlignment="1" applyProtection="1">
      <alignment wrapText="1"/>
    </xf>
    <xf numFmtId="0" fontId="65" fillId="0" borderId="0" xfId="0" applyFont="1" applyFill="1" applyAlignment="1" applyProtection="1">
      <alignment horizontal="center" wrapText="1"/>
    </xf>
    <xf numFmtId="3" fontId="60" fillId="0" borderId="10" xfId="0" applyNumberFormat="1" applyFont="1" applyFill="1" applyBorder="1" applyAlignment="1" applyProtection="1">
      <alignment horizontal="left"/>
      <protection locked="0"/>
    </xf>
    <xf numFmtId="3" fontId="60" fillId="0" borderId="8" xfId="0" applyNumberFormat="1" applyFont="1" applyFill="1" applyBorder="1" applyAlignment="1" applyProtection="1">
      <alignment horizontal="left"/>
    </xf>
    <xf numFmtId="3" fontId="60" fillId="0" borderId="1" xfId="0" applyNumberFormat="1" applyFont="1" applyFill="1" applyBorder="1" applyAlignment="1" applyProtection="1">
      <alignment horizontal="left"/>
    </xf>
    <xf numFmtId="0" fontId="69" fillId="0" borderId="6" xfId="0" applyFont="1" applyFill="1" applyBorder="1" applyAlignment="1" applyProtection="1">
      <alignment horizontal="center"/>
    </xf>
    <xf numFmtId="0" fontId="65" fillId="0" borderId="1" xfId="0" applyFont="1" applyFill="1" applyBorder="1" applyAlignment="1" applyProtection="1">
      <alignment horizontal="center" vertical="center" wrapText="1"/>
    </xf>
    <xf numFmtId="0" fontId="65" fillId="0" borderId="7" xfId="0" applyFont="1" applyFill="1" applyBorder="1" applyAlignment="1" applyProtection="1">
      <alignment horizontal="center" vertical="center" wrapText="1"/>
    </xf>
    <xf numFmtId="49" fontId="65" fillId="0" borderId="8" xfId="0" applyNumberFormat="1" applyFont="1" applyFill="1" applyBorder="1" applyAlignment="1" applyProtection="1">
      <alignment horizontal="center" vertical="center" wrapText="1"/>
    </xf>
    <xf numFmtId="49" fontId="65" fillId="0" borderId="1" xfId="0" applyNumberFormat="1" applyFont="1" applyFill="1" applyBorder="1" applyAlignment="1" applyProtection="1">
      <alignment horizontal="center" vertical="center" wrapText="1"/>
    </xf>
    <xf numFmtId="1" fontId="65" fillId="0" borderId="7" xfId="0" applyNumberFormat="1" applyFont="1" applyFill="1" applyBorder="1" applyAlignment="1" applyProtection="1">
      <alignment horizontal="center" vertical="center" wrapText="1"/>
    </xf>
    <xf numFmtId="2" fontId="60" fillId="5" borderId="8" xfId="0" applyNumberFormat="1" applyFont="1" applyFill="1" applyBorder="1" applyAlignment="1" applyProtection="1">
      <alignment horizontal="right" vertical="center" wrapText="1"/>
    </xf>
    <xf numFmtId="2" fontId="60" fillId="5" borderId="1" xfId="0" applyNumberFormat="1" applyFont="1" applyFill="1" applyBorder="1" applyAlignment="1" applyProtection="1">
      <alignment horizontal="right" vertical="center" wrapText="1"/>
    </xf>
    <xf numFmtId="2" fontId="60" fillId="5" borderId="11" xfId="0" applyNumberFormat="1" applyFont="1" applyFill="1" applyBorder="1" applyAlignment="1" applyProtection="1">
      <alignment horizontal="right" vertical="center" wrapText="1"/>
    </xf>
    <xf numFmtId="2" fontId="60" fillId="5" borderId="3" xfId="0" applyNumberFormat="1" applyFont="1" applyFill="1" applyBorder="1" applyAlignment="1" applyProtection="1">
      <alignment horizontal="right" vertical="center" wrapText="1"/>
    </xf>
    <xf numFmtId="0" fontId="62" fillId="0" borderId="0" xfId="0" applyFont="1" applyFill="1" applyAlignment="1" applyProtection="1">
      <alignment horizontal="justify" vertical="center"/>
    </xf>
    <xf numFmtId="2" fontId="60" fillId="0" borderId="7" xfId="0" applyNumberFormat="1" applyFont="1" applyFill="1" applyBorder="1" applyAlignment="1" applyProtection="1">
      <alignment horizontal="right" vertical="center" wrapText="1"/>
    </xf>
    <xf numFmtId="2" fontId="60" fillId="0" borderId="1" xfId="0" applyNumberFormat="1" applyFont="1" applyFill="1" applyBorder="1" applyAlignment="1" applyProtection="1">
      <alignment horizontal="right" vertical="center" wrapText="1"/>
    </xf>
    <xf numFmtId="2" fontId="60" fillId="0" borderId="8" xfId="0" applyNumberFormat="1" applyFont="1" applyFill="1" applyBorder="1" applyAlignment="1" applyProtection="1">
      <alignment horizontal="right" vertical="center" wrapText="1"/>
    </xf>
    <xf numFmtId="2" fontId="60" fillId="5" borderId="7" xfId="0" applyNumberFormat="1" applyFont="1" applyFill="1" applyBorder="1" applyAlignment="1" applyProtection="1">
      <alignment horizontal="right" vertical="center" wrapText="1"/>
    </xf>
    <xf numFmtId="2" fontId="60" fillId="5" borderId="10" xfId="0" applyNumberFormat="1" applyFont="1" applyFill="1" applyBorder="1" applyAlignment="1" applyProtection="1">
      <alignment horizontal="right" vertical="center" wrapText="1"/>
    </xf>
    <xf numFmtId="2" fontId="60" fillId="5" borderId="14" xfId="0" applyNumberFormat="1" applyFont="1" applyFill="1" applyBorder="1" applyAlignment="1" applyProtection="1">
      <alignment horizontal="right" vertical="center" wrapText="1"/>
    </xf>
    <xf numFmtId="2" fontId="60" fillId="5" borderId="2" xfId="0" applyNumberFormat="1" applyFont="1" applyFill="1" applyBorder="1" applyAlignment="1" applyProtection="1">
      <alignment horizontal="right" vertical="center" wrapText="1"/>
    </xf>
    <xf numFmtId="2" fontId="60" fillId="0" borderId="14" xfId="0" applyNumberFormat="1" applyFont="1" applyFill="1" applyBorder="1" applyAlignment="1" applyProtection="1">
      <alignment horizontal="right" vertical="center" wrapText="1"/>
    </xf>
    <xf numFmtId="2" fontId="60" fillId="5" borderId="4" xfId="0" applyNumberFormat="1" applyFont="1" applyFill="1" applyBorder="1" applyAlignment="1" applyProtection="1">
      <alignment horizontal="right" vertical="center" wrapText="1"/>
    </xf>
    <xf numFmtId="2" fontId="60" fillId="5" borderId="12" xfId="0" applyNumberFormat="1" applyFont="1" applyFill="1" applyBorder="1" applyAlignment="1" applyProtection="1">
      <alignment horizontal="right" vertical="center" wrapText="1"/>
    </xf>
    <xf numFmtId="2" fontId="60" fillId="5" borderId="13" xfId="0" applyNumberFormat="1" applyFont="1" applyFill="1" applyBorder="1" applyAlignment="1" applyProtection="1">
      <alignment horizontal="right" vertical="center" wrapText="1"/>
    </xf>
    <xf numFmtId="2" fontId="60" fillId="5" borderId="8" xfId="0" applyNumberFormat="1" applyFont="1" applyFill="1" applyBorder="1" applyAlignment="1" applyProtection="1">
      <alignment horizontal="right" vertical="center"/>
    </xf>
    <xf numFmtId="2" fontId="60" fillId="5" borderId="4" xfId="0" applyNumberFormat="1" applyFont="1" applyFill="1" applyBorder="1" applyAlignment="1" applyProtection="1">
      <alignment horizontal="right" vertical="center"/>
    </xf>
    <xf numFmtId="2" fontId="60" fillId="5" borderId="1" xfId="0" applyNumberFormat="1" applyFont="1" applyFill="1" applyBorder="1" applyAlignment="1" applyProtection="1">
      <alignment horizontal="right" vertical="center"/>
    </xf>
    <xf numFmtId="2" fontId="60" fillId="5" borderId="15" xfId="0" applyNumberFormat="1" applyFont="1" applyFill="1" applyBorder="1" applyAlignment="1" applyProtection="1">
      <alignment horizontal="right" vertical="center" wrapText="1"/>
    </xf>
    <xf numFmtId="0" fontId="60" fillId="0" borderId="1" xfId="0" applyFont="1" applyFill="1" applyBorder="1" applyAlignment="1" applyProtection="1">
      <alignment wrapText="1"/>
    </xf>
    <xf numFmtId="0" fontId="60" fillId="0" borderId="0" xfId="0" applyFont="1" applyFill="1" applyAlignment="1" applyProtection="1">
      <alignment wrapText="1"/>
    </xf>
    <xf numFmtId="2" fontId="60" fillId="0" borderId="9" xfId="0" applyNumberFormat="1" applyFont="1" applyFill="1" applyBorder="1" applyAlignment="1" applyProtection="1">
      <alignment horizontal="right" vertical="center" wrapText="1"/>
    </xf>
    <xf numFmtId="2" fontId="60" fillId="0" borderId="10" xfId="0" applyNumberFormat="1" applyFont="1" applyFill="1" applyBorder="1" applyAlignment="1" applyProtection="1">
      <alignment horizontal="right" vertical="center" wrapText="1"/>
    </xf>
    <xf numFmtId="2" fontId="60" fillId="0" borderId="2" xfId="0" applyNumberFormat="1" applyFont="1" applyFill="1" applyBorder="1" applyAlignment="1" applyProtection="1">
      <alignment horizontal="right" vertical="center" wrapText="1"/>
    </xf>
    <xf numFmtId="2" fontId="60" fillId="0" borderId="15" xfId="0" applyNumberFormat="1" applyFont="1" applyFill="1" applyBorder="1" applyAlignment="1" applyProtection="1">
      <alignment horizontal="right" vertical="center" wrapText="1"/>
    </xf>
    <xf numFmtId="2" fontId="60" fillId="0" borderId="11" xfId="0" applyNumberFormat="1" applyFont="1" applyFill="1" applyBorder="1" applyAlignment="1" applyProtection="1">
      <alignment horizontal="right" vertical="center" wrapText="1"/>
    </xf>
    <xf numFmtId="2" fontId="60" fillId="0" borderId="3" xfId="0" applyNumberFormat="1" applyFont="1" applyFill="1" applyBorder="1" applyAlignment="1" applyProtection="1">
      <alignment horizontal="right" vertical="center" wrapText="1"/>
    </xf>
    <xf numFmtId="2" fontId="60" fillId="0" borderId="6" xfId="0" applyNumberFormat="1" applyFont="1" applyFill="1" applyBorder="1" applyAlignment="1" applyProtection="1">
      <alignment horizontal="right" vertical="center" wrapText="1"/>
    </xf>
    <xf numFmtId="2" fontId="60" fillId="0" borderId="4" xfId="0" applyNumberFormat="1" applyFont="1" applyFill="1" applyBorder="1" applyAlignment="1" applyProtection="1">
      <alignment horizontal="right" vertical="center" wrapText="1"/>
    </xf>
    <xf numFmtId="2" fontId="60" fillId="5" borderId="9" xfId="0" applyNumberFormat="1" applyFont="1" applyFill="1" applyBorder="1" applyAlignment="1" applyProtection="1">
      <alignment horizontal="right" vertical="center" wrapText="1"/>
    </xf>
    <xf numFmtId="2" fontId="60" fillId="5" borderId="6" xfId="0" applyNumberFormat="1" applyFont="1" applyFill="1" applyBorder="1" applyAlignment="1" applyProtection="1">
      <alignment horizontal="right" vertical="center" wrapText="1"/>
    </xf>
    <xf numFmtId="2" fontId="60" fillId="0" borderId="5" xfId="0" applyNumberFormat="1" applyFont="1" applyFill="1" applyBorder="1" applyAlignment="1" applyProtection="1">
      <alignment horizontal="right" vertical="center" wrapText="1"/>
    </xf>
    <xf numFmtId="2" fontId="60" fillId="5" borderId="5" xfId="0" applyNumberFormat="1" applyFont="1" applyFill="1" applyBorder="1" applyAlignment="1" applyProtection="1">
      <alignment horizontal="right" vertical="center" wrapText="1"/>
    </xf>
    <xf numFmtId="164" fontId="60" fillId="0" borderId="6" xfId="0" applyNumberFormat="1" applyFont="1" applyFill="1" applyBorder="1" applyAlignment="1" applyProtection="1">
      <alignment horizontal="left" vertical="center"/>
    </xf>
    <xf numFmtId="0" fontId="69" fillId="0" borderId="0" xfId="0" applyFont="1" applyFill="1" applyProtection="1"/>
    <xf numFmtId="0" fontId="72" fillId="0" borderId="0" xfId="0" applyFont="1" applyFill="1" applyAlignment="1" applyProtection="1">
      <alignment horizontal="center" vertical="top"/>
    </xf>
    <xf numFmtId="0" fontId="73" fillId="0" borderId="0" xfId="0" applyFont="1" applyFill="1" applyAlignment="1" applyProtection="1">
      <alignment horizontal="center" vertical="top"/>
    </xf>
    <xf numFmtId="0" fontId="73" fillId="0" borderId="6" xfId="0" applyFont="1" applyFill="1" applyBorder="1" applyAlignment="1" applyProtection="1">
      <alignment horizontal="center" vertical="top"/>
    </xf>
    <xf numFmtId="0" fontId="69" fillId="0" borderId="0" xfId="0" applyFont="1" applyFill="1" applyAlignment="1" applyProtection="1">
      <alignment horizontal="center"/>
    </xf>
    <xf numFmtId="0" fontId="72" fillId="0" borderId="5" xfId="0" applyFont="1" applyFill="1" applyBorder="1" applyAlignment="1" applyProtection="1">
      <alignment horizontal="center" vertical="top"/>
    </xf>
    <xf numFmtId="0" fontId="44" fillId="0" borderId="0" xfId="6" applyFont="1" applyBorder="1"/>
    <xf numFmtId="0" fontId="55" fillId="0" borderId="0" xfId="0" applyFont="1"/>
    <xf numFmtId="0" fontId="75" fillId="0" borderId="0" xfId="6" applyFont="1" applyBorder="1"/>
    <xf numFmtId="0" fontId="75" fillId="0" borderId="18" xfId="6" applyFont="1" applyBorder="1" applyAlignment="1">
      <alignment vertical="center"/>
    </xf>
    <xf numFmtId="0" fontId="41" fillId="0" borderId="0" xfId="6" applyFont="1" applyBorder="1" applyAlignment="1">
      <alignment horizontal="center" vertical="top"/>
    </xf>
    <xf numFmtId="0" fontId="76" fillId="0" borderId="0" xfId="6" applyFont="1" applyBorder="1" applyAlignment="1"/>
    <xf numFmtId="0" fontId="44" fillId="0" borderId="0" xfId="0" applyFont="1" applyBorder="1" applyAlignment="1"/>
    <xf numFmtId="0" fontId="76" fillId="0" borderId="0" xfId="6" applyFont="1" applyBorder="1"/>
    <xf numFmtId="0" fontId="44" fillId="0" borderId="0" xfId="6" applyFont="1" applyBorder="1" applyAlignment="1"/>
    <xf numFmtId="0" fontId="77" fillId="0" borderId="0" xfId="6" applyFont="1" applyBorder="1" applyAlignment="1">
      <alignment horizontal="center" vertical="center"/>
    </xf>
    <xf numFmtId="0" fontId="75" fillId="0" borderId="32" xfId="6" applyFont="1" applyBorder="1" applyAlignment="1">
      <alignment horizontal="center" vertical="center"/>
    </xf>
    <xf numFmtId="0" fontId="79" fillId="0" borderId="32" xfId="0" applyFont="1" applyBorder="1" applyAlignment="1">
      <alignment horizontal="center" vertical="center" wrapText="1"/>
    </xf>
    <xf numFmtId="0" fontId="80" fillId="0" borderId="32" xfId="6" applyFont="1" applyBorder="1" applyAlignment="1">
      <alignment horizontal="center" vertical="center" wrapText="1"/>
    </xf>
    <xf numFmtId="0" fontId="80" fillId="0" borderId="32" xfId="6" applyFont="1" applyBorder="1" applyAlignment="1">
      <alignment horizontal="center" wrapText="1"/>
    </xf>
    <xf numFmtId="0" fontId="76" fillId="0" borderId="32" xfId="6" applyFont="1" applyBorder="1" applyAlignment="1"/>
    <xf numFmtId="2" fontId="76" fillId="0" borderId="32" xfId="6" applyNumberFormat="1" applyFont="1" applyBorder="1" applyAlignment="1">
      <alignment horizontal="right"/>
    </xf>
    <xf numFmtId="2" fontId="76" fillId="0" borderId="32" xfId="6" applyNumberFormat="1" applyFont="1" applyBorder="1" applyAlignment="1"/>
    <xf numFmtId="165" fontId="76" fillId="0" borderId="32" xfId="6" applyNumberFormat="1" applyFont="1" applyBorder="1" applyAlignment="1">
      <alignment horizontal="right" vertical="center"/>
    </xf>
    <xf numFmtId="166" fontId="76" fillId="0" borderId="32" xfId="6" applyNumberFormat="1" applyFont="1" applyBorder="1" applyAlignment="1">
      <alignment horizontal="right" vertical="center"/>
    </xf>
    <xf numFmtId="49" fontId="81" fillId="0" borderId="32" xfId="6" applyNumberFormat="1" applyFont="1" applyBorder="1" applyAlignment="1" applyProtection="1">
      <alignment horizontal="justify" vertical="center"/>
    </xf>
    <xf numFmtId="2" fontId="76" fillId="0" borderId="32" xfId="6" applyNumberFormat="1" applyFont="1" applyBorder="1" applyAlignment="1" applyProtection="1">
      <alignment horizontal="right" vertical="center"/>
    </xf>
    <xf numFmtId="49" fontId="76" fillId="0" borderId="32" xfId="6" applyNumberFormat="1" applyFont="1" applyBorder="1" applyAlignment="1" applyProtection="1">
      <alignment horizontal="justify" vertical="center"/>
    </xf>
    <xf numFmtId="2" fontId="76" fillId="0" borderId="32" xfId="6" applyNumberFormat="1" applyFont="1" applyBorder="1" applyAlignment="1" applyProtection="1">
      <alignment horizontal="right"/>
    </xf>
    <xf numFmtId="0" fontId="29" fillId="0" borderId="32" xfId="0" applyFont="1" applyBorder="1" applyAlignment="1">
      <alignment vertical="center"/>
    </xf>
    <xf numFmtId="0" fontId="76" fillId="0" borderId="32" xfId="6" applyNumberFormat="1" applyFont="1" applyBorder="1" applyAlignment="1" applyProtection="1">
      <alignment horizontal="right" vertical="center"/>
    </xf>
    <xf numFmtId="1" fontId="82" fillId="0" borderId="32" xfId="0" applyNumberFormat="1" applyFont="1" applyBorder="1" applyAlignment="1"/>
    <xf numFmtId="166" fontId="77" fillId="0" borderId="32" xfId="0" applyNumberFormat="1" applyFont="1" applyBorder="1" applyAlignment="1"/>
    <xf numFmtId="2" fontId="77" fillId="0" borderId="32" xfId="0" applyNumberFormat="1" applyFont="1" applyBorder="1" applyAlignment="1"/>
    <xf numFmtId="167" fontId="41" fillId="0" borderId="0" xfId="6" applyNumberFormat="1" applyFont="1" applyBorder="1" applyAlignment="1" applyProtection="1"/>
    <xf numFmtId="1" fontId="83" fillId="0" borderId="0" xfId="0" applyNumberFormat="1" applyFont="1" applyBorder="1" applyAlignment="1">
      <alignment vertical="top"/>
    </xf>
    <xf numFmtId="1" fontId="44" fillId="0" borderId="0" xfId="0" applyNumberFormat="1" applyFont="1" applyBorder="1" applyAlignment="1"/>
    <xf numFmtId="1" fontId="41" fillId="0" borderId="0" xfId="0" applyNumberFormat="1" applyFont="1" applyBorder="1" applyAlignment="1"/>
    <xf numFmtId="1" fontId="36" fillId="0" borderId="0" xfId="0" applyNumberFormat="1" applyFont="1" applyBorder="1" applyAlignment="1"/>
    <xf numFmtId="0" fontId="21" fillId="0" borderId="18" xfId="0" applyFont="1" applyFill="1" applyBorder="1" applyAlignment="1"/>
    <xf numFmtId="1" fontId="41" fillId="0" borderId="18" xfId="0" applyNumberFormat="1" applyFont="1" applyBorder="1" applyAlignment="1"/>
    <xf numFmtId="0" fontId="55" fillId="0" borderId="0" xfId="0" applyFont="1" applyFill="1" applyBorder="1" applyAlignment="1">
      <alignment horizontal="center" vertical="top"/>
    </xf>
    <xf numFmtId="0" fontId="21" fillId="0" borderId="18" xfId="0" applyFont="1" applyFill="1" applyBorder="1"/>
    <xf numFmtId="167" fontId="41" fillId="0" borderId="0" xfId="6" applyNumberFormat="1" applyFont="1" applyBorder="1" applyAlignment="1" applyProtection="1">
      <alignment horizontal="right"/>
      <protection locked="0"/>
    </xf>
    <xf numFmtId="1" fontId="83" fillId="0" borderId="0" xfId="0" applyNumberFormat="1" applyFont="1" applyBorder="1"/>
    <xf numFmtId="1" fontId="44" fillId="0" borderId="0" xfId="0" applyNumberFormat="1" applyFont="1" applyBorder="1"/>
    <xf numFmtId="168" fontId="41" fillId="0" borderId="0" xfId="6" applyNumberFormat="1" applyFont="1" applyBorder="1" applyAlignment="1" applyProtection="1">
      <alignment horizontal="right"/>
      <protection locked="0"/>
    </xf>
    <xf numFmtId="1" fontId="41" fillId="0" borderId="0" xfId="0" applyNumberFormat="1" applyFont="1" applyBorder="1"/>
    <xf numFmtId="1" fontId="41" fillId="0" borderId="0" xfId="0" applyNumberFormat="1" applyFont="1" applyBorder="1" applyAlignment="1">
      <alignment vertical="top"/>
    </xf>
    <xf numFmtId="1" fontId="41" fillId="0" borderId="0" xfId="0" applyNumberFormat="1" applyFont="1" applyBorder="1" applyAlignment="1">
      <alignment vertical="center"/>
    </xf>
    <xf numFmtId="0" fontId="41" fillId="0" borderId="0" xfId="6" applyFont="1" applyBorder="1"/>
    <xf numFmtId="0" fontId="85" fillId="0" borderId="0" xfId="6" applyFont="1" applyBorder="1"/>
    <xf numFmtId="0" fontId="38" fillId="0" borderId="0" xfId="6" applyFont="1" applyBorder="1" applyAlignment="1"/>
    <xf numFmtId="0" fontId="61" fillId="0" borderId="0" xfId="0" applyFont="1" applyFill="1" applyAlignment="1" applyProtection="1">
      <alignment horizontal="center" vertical="center" wrapText="1"/>
    </xf>
    <xf numFmtId="14" fontId="86" fillId="0" borderId="0" xfId="0" applyNumberFormat="1" applyFont="1" applyFill="1" applyAlignment="1" applyProtection="1">
      <alignment vertical="center" wrapText="1"/>
    </xf>
    <xf numFmtId="0" fontId="61" fillId="0" borderId="0" xfId="0" applyFont="1" applyFill="1" applyAlignment="1" applyProtection="1">
      <alignment vertical="center" wrapText="1"/>
    </xf>
    <xf numFmtId="0" fontId="86" fillId="6" borderId="61" xfId="0" applyFont="1" applyFill="1" applyBorder="1" applyAlignment="1" applyProtection="1">
      <alignment horizontal="center" vertical="center" wrapText="1"/>
    </xf>
    <xf numFmtId="0" fontId="86" fillId="6" borderId="61" xfId="0" applyFont="1" applyFill="1" applyBorder="1" applyAlignment="1" applyProtection="1">
      <alignment horizontal="center" vertical="center"/>
    </xf>
    <xf numFmtId="0" fontId="61" fillId="0" borderId="61" xfId="0" applyFont="1" applyFill="1" applyBorder="1" applyAlignment="1" applyProtection="1">
      <alignment horizontal="center" vertical="center" wrapText="1"/>
    </xf>
    <xf numFmtId="0" fontId="61" fillId="0" borderId="61" xfId="0" applyFont="1" applyFill="1" applyBorder="1" applyAlignment="1" applyProtection="1">
      <alignment horizontal="left" vertical="center" wrapText="1"/>
    </xf>
    <xf numFmtId="0" fontId="0" fillId="0" borderId="61" xfId="0" applyFill="1" applyBorder="1" applyAlignment="1" applyProtection="1">
      <alignment horizontal="right" vertical="center"/>
    </xf>
    <xf numFmtId="49" fontId="61" fillId="0" borderId="61" xfId="0" applyNumberFormat="1" applyFont="1" applyFill="1" applyBorder="1" applyAlignment="1" applyProtection="1">
      <alignment horizontal="center" vertical="center"/>
    </xf>
    <xf numFmtId="2" fontId="61" fillId="0" borderId="61" xfId="0" applyNumberFormat="1" applyFont="1" applyFill="1" applyBorder="1" applyAlignment="1" applyProtection="1">
      <alignment horizontal="right" vertical="center"/>
    </xf>
    <xf numFmtId="0" fontId="87" fillId="0" borderId="61" xfId="0" applyFont="1" applyFill="1" applyBorder="1" applyAlignment="1" applyProtection="1">
      <alignment horizontal="right" vertical="center"/>
    </xf>
    <xf numFmtId="49" fontId="86" fillId="0" borderId="61" xfId="0" applyNumberFormat="1" applyFont="1" applyFill="1" applyBorder="1" applyAlignment="1" applyProtection="1">
      <alignment horizontal="center" vertical="center"/>
    </xf>
    <xf numFmtId="2" fontId="86" fillId="0" borderId="61" xfId="0" applyNumberFormat="1" applyFont="1" applyFill="1" applyBorder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wrapText="1"/>
    </xf>
    <xf numFmtId="0" fontId="18" fillId="0" borderId="8" xfId="0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5" fillId="0" borderId="6" xfId="0" applyFont="1" applyFill="1" applyBorder="1" applyProtection="1"/>
    <xf numFmtId="0" fontId="3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70" fillId="0" borderId="10" xfId="0" applyFont="1" applyFill="1" applyBorder="1" applyAlignment="1" applyProtection="1">
      <alignment horizontal="center" wrapText="1"/>
    </xf>
    <xf numFmtId="0" fontId="70" fillId="0" borderId="7" xfId="0" applyFont="1" applyFill="1" applyBorder="1" applyAlignment="1" applyProtection="1">
      <alignment wrapText="1"/>
    </xf>
    <xf numFmtId="49" fontId="65" fillId="0" borderId="4" xfId="0" applyNumberFormat="1" applyFont="1" applyFill="1" applyBorder="1" applyAlignment="1" applyProtection="1">
      <alignment horizontal="center" vertical="center"/>
    </xf>
    <xf numFmtId="49" fontId="65" fillId="0" borderId="9" xfId="0" applyNumberFormat="1" applyFont="1" applyFill="1" applyBorder="1" applyAlignment="1" applyProtection="1">
      <alignment horizontal="center" vertical="center"/>
    </xf>
    <xf numFmtId="49" fontId="65" fillId="0" borderId="8" xfId="0" applyNumberFormat="1" applyFont="1" applyFill="1" applyBorder="1" applyAlignment="1" applyProtection="1">
      <alignment horizontal="center" vertical="center"/>
    </xf>
    <xf numFmtId="0" fontId="70" fillId="0" borderId="5" xfId="0" applyFont="1" applyFill="1" applyBorder="1" applyAlignment="1" applyProtection="1">
      <alignment horizontal="left" vertical="center" wrapText="1"/>
    </xf>
    <xf numFmtId="0" fontId="70" fillId="0" borderId="12" xfId="0" applyFont="1" applyFill="1" applyBorder="1" applyAlignment="1" applyProtection="1">
      <alignment horizontal="left" vertical="center" wrapText="1"/>
    </xf>
    <xf numFmtId="0" fontId="70" fillId="0" borderId="6" xfId="0" applyFont="1" applyFill="1" applyBorder="1" applyAlignment="1" applyProtection="1">
      <alignment horizontal="left" vertical="center" wrapText="1"/>
    </xf>
    <xf numFmtId="0" fontId="70" fillId="0" borderId="10" xfId="0" applyFont="1" applyFill="1" applyBorder="1" applyAlignment="1" applyProtection="1">
      <alignment horizontal="center"/>
    </xf>
    <xf numFmtId="0" fontId="71" fillId="0" borderId="7" xfId="0" applyFont="1" applyFill="1" applyBorder="1" applyAlignment="1" applyProtection="1">
      <alignment horizontal="center" vertical="center" wrapText="1"/>
    </xf>
    <xf numFmtId="0" fontId="63" fillId="0" borderId="4" xfId="0" applyFont="1" applyFill="1" applyBorder="1" applyAlignment="1" applyProtection="1">
      <alignment horizontal="center" wrapText="1"/>
    </xf>
    <xf numFmtId="0" fontId="63" fillId="0" borderId="8" xfId="0" applyFont="1" applyFill="1" applyBorder="1" applyAlignment="1" applyProtection="1">
      <alignment horizontal="center" wrapText="1"/>
    </xf>
    <xf numFmtId="0" fontId="72" fillId="0" borderId="0" xfId="0" applyFont="1" applyFill="1" applyAlignment="1" applyProtection="1">
      <alignment horizontal="center" vertical="top"/>
    </xf>
    <xf numFmtId="0" fontId="69" fillId="0" borderId="5" xfId="0" applyFont="1" applyFill="1" applyBorder="1" applyAlignment="1" applyProtection="1">
      <alignment horizontal="center" wrapText="1"/>
    </xf>
    <xf numFmtId="0" fontId="67" fillId="0" borderId="0" xfId="0" applyFont="1" applyFill="1" applyProtection="1"/>
    <xf numFmtId="0" fontId="68" fillId="0" borderId="0" xfId="0" applyFont="1" applyFill="1" applyAlignment="1" applyProtection="1">
      <alignment horizontal="center"/>
    </xf>
    <xf numFmtId="0" fontId="60" fillId="0" borderId="6" xfId="0" applyFont="1" applyFill="1" applyBorder="1" applyAlignment="1" applyProtection="1">
      <alignment horizontal="center" vertical="center"/>
    </xf>
    <xf numFmtId="0" fontId="55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2" fontId="0" fillId="0" borderId="29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56" fillId="0" borderId="22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1" fillId="0" borderId="16" xfId="0" applyNumberFormat="1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0" fillId="0" borderId="16" xfId="0" applyBorder="1" applyAlignment="1"/>
    <xf numFmtId="0" fontId="0" fillId="0" borderId="18" xfId="0" applyBorder="1" applyAlignment="1">
      <alignment horizontal="left"/>
    </xf>
    <xf numFmtId="0" fontId="55" fillId="0" borderId="19" xfId="0" applyFont="1" applyBorder="1" applyAlignment="1">
      <alignment horizontal="center"/>
    </xf>
    <xf numFmtId="0" fontId="26" fillId="0" borderId="0" xfId="1" applyFont="1" applyFill="1" applyAlignment="1">
      <alignment horizontal="center" vertical="top" wrapText="1"/>
    </xf>
    <xf numFmtId="0" fontId="26" fillId="0" borderId="0" xfId="1" applyFont="1" applyFill="1" applyBorder="1" applyAlignment="1">
      <alignment horizontal="center" vertical="top"/>
    </xf>
    <xf numFmtId="0" fontId="23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9" fillId="0" borderId="16" xfId="1" applyFont="1" applyFill="1" applyBorder="1" applyAlignment="1">
      <alignment horizontal="center"/>
    </xf>
    <xf numFmtId="0" fontId="26" fillId="0" borderId="16" xfId="1" applyFont="1" applyFill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1" fillId="0" borderId="32" xfId="0" applyFont="1" applyBorder="1" applyAlignment="1">
      <alignment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8" xfId="0" applyFont="1" applyBorder="1" applyAlignment="1">
      <alignment wrapText="1"/>
    </xf>
    <xf numFmtId="0" fontId="29" fillId="0" borderId="16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/>
    </xf>
    <xf numFmtId="0" fontId="86" fillId="0" borderId="61" xfId="0" applyFont="1" applyFill="1" applyBorder="1" applyAlignment="1" applyProtection="1">
      <alignment horizontal="left" vertical="center" wrapText="1"/>
    </xf>
    <xf numFmtId="0" fontId="61" fillId="0" borderId="0" xfId="0" applyFont="1" applyFill="1" applyProtection="1"/>
    <xf numFmtId="0" fontId="61" fillId="0" borderId="0" xfId="0" applyFont="1" applyFill="1" applyAlignment="1" applyProtection="1">
      <alignment horizontal="left" vertical="center" wrapText="1"/>
    </xf>
    <xf numFmtId="0" fontId="61" fillId="0" borderId="59" xfId="0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horizontal="center"/>
    </xf>
    <xf numFmtId="0" fontId="61" fillId="0" borderId="61" xfId="0" applyFont="1" applyFill="1" applyBorder="1" applyAlignment="1" applyProtection="1">
      <alignment horizontal="left" vertical="center" wrapText="1"/>
    </xf>
    <xf numFmtId="0" fontId="86" fillId="0" borderId="0" xfId="0" applyFont="1" applyFill="1" applyAlignment="1" applyProtection="1">
      <alignment horizontal="center" wrapText="1"/>
    </xf>
    <xf numFmtId="0" fontId="59" fillId="0" borderId="60" xfId="0" applyFont="1" applyFill="1" applyBorder="1" applyAlignment="1" applyProtection="1">
      <alignment horizontal="center"/>
    </xf>
    <xf numFmtId="0" fontId="61" fillId="0" borderId="0" xfId="0" applyFont="1" applyFill="1" applyAlignment="1" applyProtection="1">
      <alignment horizontal="center"/>
    </xf>
    <xf numFmtId="0" fontId="68" fillId="0" borderId="0" xfId="0" applyFont="1" applyFill="1" applyAlignment="1" applyProtection="1">
      <alignment horizontal="center" vertical="center" wrapText="1"/>
    </xf>
    <xf numFmtId="0" fontId="60" fillId="0" borderId="0" xfId="0" applyFont="1" applyFill="1" applyAlignment="1" applyProtection="1">
      <alignment horizontal="center" vertical="center"/>
    </xf>
    <xf numFmtId="0" fontId="61" fillId="0" borderId="0" xfId="0" applyFont="1" applyFill="1" applyAlignment="1" applyProtection="1">
      <alignment horizontal="left"/>
    </xf>
    <xf numFmtId="0" fontId="86" fillId="6" borderId="62" xfId="0" applyFont="1" applyFill="1" applyBorder="1" applyAlignment="1" applyProtection="1">
      <alignment horizontal="center" vertical="center"/>
    </xf>
    <xf numFmtId="0" fontId="86" fillId="6" borderId="63" xfId="0" applyFont="1" applyFill="1" applyBorder="1" applyAlignment="1" applyProtection="1">
      <alignment horizontal="center" vertical="center"/>
    </xf>
    <xf numFmtId="0" fontId="86" fillId="6" borderId="64" xfId="0" applyFont="1" applyFill="1" applyBorder="1" applyAlignment="1" applyProtection="1">
      <alignment horizontal="center" vertical="center"/>
    </xf>
    <xf numFmtId="0" fontId="59" fillId="0" borderId="1" xfId="0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horizontal="center" vertical="center"/>
    </xf>
    <xf numFmtId="0" fontId="59" fillId="0" borderId="0" xfId="0" applyFont="1" applyFill="1" applyProtection="1"/>
    <xf numFmtId="0" fontId="5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horizontal="center" vertical="center" wrapText="1"/>
    </xf>
    <xf numFmtId="0" fontId="59" fillId="0" borderId="0" xfId="0" applyFont="1" applyFill="1" applyAlignment="1" applyProtection="1">
      <alignment wrapText="1"/>
    </xf>
    <xf numFmtId="0" fontId="90" fillId="0" borderId="0" xfId="0" applyFont="1" applyFill="1" applyAlignment="1" applyProtection="1">
      <alignment horizontal="center"/>
    </xf>
    <xf numFmtId="0" fontId="63" fillId="0" borderId="0" xfId="0" applyFont="1" applyFill="1" applyAlignment="1" applyProtection="1">
      <alignment horizontal="center"/>
    </xf>
    <xf numFmtId="0" fontId="63" fillId="0" borderId="1" xfId="0" applyFont="1" applyFill="1" applyBorder="1" applyAlignment="1" applyProtection="1">
      <alignment horizontal="center" vertical="center" wrapText="1"/>
    </xf>
    <xf numFmtId="0" fontId="59" fillId="0" borderId="1" xfId="0" applyFont="1" applyFill="1" applyBorder="1" applyAlignment="1" applyProtection="1">
      <alignment horizontal="center" vertical="center" wrapText="1"/>
    </xf>
    <xf numFmtId="0" fontId="63" fillId="0" borderId="6" xfId="0" applyFont="1" applyFill="1" applyBorder="1" applyAlignment="1" applyProtection="1">
      <alignment horizontal="center" vertical="center"/>
    </xf>
    <xf numFmtId="0" fontId="63" fillId="0" borderId="0" xfId="0" applyFont="1" applyFill="1" applyAlignment="1" applyProtection="1">
      <alignment horizontal="center" vertical="center"/>
    </xf>
    <xf numFmtId="0" fontId="59" fillId="0" borderId="5" xfId="0" applyFont="1" applyFill="1" applyBorder="1" applyAlignment="1" applyProtection="1">
      <alignment horizontal="center"/>
    </xf>
    <xf numFmtId="0" fontId="63" fillId="0" borderId="0" xfId="0" applyFont="1" applyFill="1" applyAlignment="1" applyProtection="1">
      <alignment horizontal="center" wrapText="1"/>
    </xf>
    <xf numFmtId="0" fontId="59" fillId="0" borderId="0" xfId="0" applyFont="1" applyFill="1" applyAlignment="1" applyProtection="1">
      <alignment horizontal="center" wrapText="1"/>
    </xf>
    <xf numFmtId="2" fontId="63" fillId="0" borderId="1" xfId="0" applyNumberFormat="1" applyFont="1" applyFill="1" applyBorder="1" applyAlignment="1" applyProtection="1">
      <alignment horizontal="center"/>
    </xf>
    <xf numFmtId="0" fontId="59" fillId="0" borderId="1" xfId="0" applyFont="1" applyFill="1" applyBorder="1" applyProtection="1"/>
    <xf numFmtId="0" fontId="63" fillId="0" borderId="1" xfId="0" applyFont="1" applyFill="1" applyBorder="1" applyAlignment="1" applyProtection="1">
      <alignment horizontal="center"/>
    </xf>
    <xf numFmtId="0" fontId="59" fillId="0" borderId="1" xfId="0" applyFont="1" applyFill="1" applyBorder="1" applyAlignment="1" applyProtection="1">
      <alignment horizontal="center"/>
    </xf>
    <xf numFmtId="0" fontId="59" fillId="0" borderId="1" xfId="0" applyFont="1" applyFill="1" applyBorder="1" applyAlignment="1" applyProtection="1">
      <alignment horizontal="center" wrapText="1"/>
    </xf>
    <xf numFmtId="0" fontId="26" fillId="0" borderId="0" xfId="0" applyFont="1" applyAlignment="1">
      <alignment horizontal="left"/>
    </xf>
    <xf numFmtId="0" fontId="26" fillId="0" borderId="16" xfId="0" applyFont="1" applyBorder="1"/>
    <xf numFmtId="0" fontId="23" fillId="0" borderId="17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32" xfId="0" applyFont="1" applyBorder="1" applyAlignment="1">
      <alignment horizontal="center" wrapText="1"/>
    </xf>
    <xf numFmtId="0" fontId="23" fillId="0" borderId="32" xfId="0" applyFont="1" applyBorder="1"/>
    <xf numFmtId="0" fontId="26" fillId="0" borderId="0" xfId="0" applyFont="1" applyAlignment="1">
      <alignment wrapText="1"/>
    </xf>
    <xf numFmtId="0" fontId="26" fillId="0" borderId="16" xfId="0" applyFont="1" applyBorder="1" applyAlignment="1">
      <alignment horizontal="center"/>
    </xf>
    <xf numFmtId="0" fontId="25" fillId="0" borderId="22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6" fillId="0" borderId="22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2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31" xfId="0" applyFont="1" applyBorder="1" applyAlignment="1">
      <alignment horizontal="left"/>
    </xf>
    <xf numFmtId="0" fontId="26" fillId="0" borderId="16" xfId="0" applyFont="1" applyBorder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/>
      <protection locked="0"/>
    </xf>
    <xf numFmtId="0" fontId="34" fillId="0" borderId="17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 vertical="center" wrapText="1"/>
      <protection locked="0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26" fillId="0" borderId="35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41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42" xfId="0" applyFont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1" fontId="42" fillId="0" borderId="29" xfId="0" applyNumberFormat="1" applyFont="1" applyBorder="1" applyAlignment="1" applyProtection="1">
      <alignment horizontal="center"/>
      <protection locked="0"/>
    </xf>
    <xf numFmtId="1" fontId="42" fillId="0" borderId="31" xfId="0" applyNumberFormat="1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center" wrapText="1"/>
      <protection locked="0"/>
    </xf>
    <xf numFmtId="0" fontId="24" fillId="0" borderId="0" xfId="3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/>
      <protection locked="0"/>
    </xf>
    <xf numFmtId="14" fontId="25" fillId="0" borderId="0" xfId="0" applyNumberFormat="1" applyFont="1" applyAlignment="1" applyProtection="1">
      <alignment horizontal="center"/>
      <protection locked="0"/>
    </xf>
    <xf numFmtId="0" fontId="39" fillId="0" borderId="0" xfId="2" applyFont="1" applyAlignment="1" applyProtection="1">
      <alignment horizontal="center" vertical="center" wrapText="1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horizontal="center"/>
      <protection locked="0"/>
    </xf>
    <xf numFmtId="164" fontId="41" fillId="0" borderId="0" xfId="4" applyNumberFormat="1" applyFont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84" fillId="0" borderId="19" xfId="0" applyFont="1" applyBorder="1" applyAlignment="1">
      <alignment horizontal="center"/>
    </xf>
    <xf numFmtId="0" fontId="77" fillId="0" borderId="0" xfId="6" applyFont="1" applyBorder="1" applyAlignment="1">
      <alignment horizontal="center" vertical="center"/>
    </xf>
    <xf numFmtId="0" fontId="78" fillId="0" borderId="0" xfId="6" applyFont="1" applyBorder="1" applyAlignment="1">
      <alignment horizontal="center"/>
    </xf>
    <xf numFmtId="1" fontId="36" fillId="0" borderId="18" xfId="0" applyNumberFormat="1" applyFont="1" applyBorder="1" applyAlignment="1">
      <alignment horizontal="center"/>
    </xf>
  </cellXfs>
  <cellStyles count="7">
    <cellStyle name="Įprastas" xfId="0" builtinId="0"/>
    <cellStyle name="Normal_biudz uz 2001 atskaitomybe3" xfId="6"/>
    <cellStyle name="Normal_CF_ataskaitos_prie_mokejimo_tvarkos_040115" xfId="1"/>
    <cellStyle name="Normal_kontingento formos sav" xfId="3"/>
    <cellStyle name="Normal_Sheet1" xfId="4"/>
    <cellStyle name="Normal_TRECFORMantras2001333" xfId="2"/>
    <cellStyle name="Paprastas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abSelected="1" showRuler="0" zoomScaleNormal="100" workbookViewId="0">
      <selection activeCell="G10" sqref="G10:K10"/>
    </sheetView>
  </sheetViews>
  <sheetFormatPr defaultRowHeight="20.25" customHeight="1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3.25" customHeight="1">
      <c r="G6" s="615" t="s">
        <v>5</v>
      </c>
      <c r="H6" s="615"/>
      <c r="I6" s="615"/>
      <c r="J6" s="615"/>
      <c r="K6" s="615"/>
      <c r="L6" s="8"/>
      <c r="M6" s="91"/>
    </row>
    <row r="7" spans="1:16" ht="15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 ht="15">
      <c r="G10" s="620" t="s">
        <v>496</v>
      </c>
      <c r="H10" s="620"/>
      <c r="I10" s="620"/>
      <c r="J10" s="620"/>
      <c r="K10" s="620"/>
      <c r="M10" s="91"/>
    </row>
    <row r="11" spans="1:16" ht="15">
      <c r="G11" s="626" t="s">
        <v>537</v>
      </c>
      <c r="H11" s="626"/>
      <c r="I11" s="626"/>
      <c r="J11" s="626"/>
      <c r="K11" s="626"/>
    </row>
    <row r="12" spans="1:16" ht="15"/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4" spans="1:16" ht="15"/>
    <row r="15" spans="1:16" ht="15">
      <c r="G15" s="620" t="s">
        <v>497</v>
      </c>
      <c r="H15" s="620"/>
      <c r="I15" s="620"/>
      <c r="J15" s="620"/>
      <c r="K15" s="620"/>
    </row>
    <row r="16" spans="1:16" ht="15">
      <c r="G16" s="621" t="s">
        <v>9</v>
      </c>
      <c r="H16" s="621"/>
      <c r="I16" s="621"/>
      <c r="J16" s="621"/>
      <c r="K16" s="621"/>
    </row>
    <row r="17" spans="1:18" ht="15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 ht="15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 ht="15">
      <c r="F19" s="1"/>
      <c r="J19" s="9"/>
      <c r="K19" s="10"/>
      <c r="L19" s="11" t="s">
        <v>12</v>
      </c>
      <c r="M19" s="93"/>
    </row>
    <row r="20" spans="1:18" ht="15">
      <c r="F20" s="1"/>
      <c r="J20" s="12" t="s">
        <v>13</v>
      </c>
      <c r="K20" s="5"/>
      <c r="L20" s="13"/>
      <c r="M20" s="93"/>
    </row>
    <row r="21" spans="1:18" ht="15">
      <c r="E21" s="349"/>
      <c r="F21" s="352"/>
      <c r="I21" s="14"/>
      <c r="J21" s="14"/>
      <c r="K21" s="15" t="s">
        <v>14</v>
      </c>
      <c r="L21" s="13"/>
      <c r="M21" s="93"/>
    </row>
    <row r="22" spans="1:18" ht="15">
      <c r="A22" s="628"/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15">
      <c r="A23" s="628" t="s">
        <v>17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 ht="15">
      <c r="F24" s="1"/>
      <c r="G24" s="356" t="s">
        <v>20</v>
      </c>
      <c r="H24" s="17"/>
      <c r="I24" s="18"/>
      <c r="J24" s="19"/>
      <c r="K24" s="13"/>
      <c r="L24" s="13"/>
      <c r="M24" s="93"/>
    </row>
    <row r="25" spans="1:18" ht="15">
      <c r="F25" s="1"/>
      <c r="G25" s="604" t="s">
        <v>21</v>
      </c>
      <c r="H25" s="604"/>
      <c r="I25" s="308"/>
      <c r="J25" s="309"/>
      <c r="K25" s="310"/>
      <c r="L25" s="310"/>
      <c r="M25" s="93"/>
    </row>
    <row r="26" spans="1:18" ht="15">
      <c r="A26" s="600"/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 ht="15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 ht="15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1596803</v>
      </c>
      <c r="J30" s="394">
        <f>SUM(J31+J42+J61+J82+J89+J109+J135+J154+J164)</f>
        <v>1596803</v>
      </c>
      <c r="K30" s="395">
        <f>SUM(K31+K42+K61+K82+K89+K109+K135+K154+K164)</f>
        <v>1585157.53</v>
      </c>
      <c r="L30" s="394">
        <f>SUM(L31+L42+L61+L82+L89+L109+L135+L154+L164)</f>
        <v>1585157.53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1334075</v>
      </c>
      <c r="J31" s="394">
        <f>SUM(J32+J38)</f>
        <v>1334075</v>
      </c>
      <c r="K31" s="396">
        <f>SUM(K32+K38)</f>
        <v>1332857.54</v>
      </c>
      <c r="L31" s="397">
        <f>SUM(L32+L38)</f>
        <v>1332857.54</v>
      </c>
    </row>
    <row r="32" spans="1:18" ht="15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1313976</v>
      </c>
      <c r="J32" s="394">
        <f>SUM(J33)</f>
        <v>1313976</v>
      </c>
      <c r="K32" s="395">
        <f>SUM(K33)</f>
        <v>1312833.54</v>
      </c>
      <c r="L32" s="394">
        <f>SUM(L33)</f>
        <v>1312833.54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1313976</v>
      </c>
      <c r="J33" s="394">
        <f t="shared" ref="J33:L34" si="0">SUM(J34)</f>
        <v>1313976</v>
      </c>
      <c r="K33" s="394">
        <f t="shared" si="0"/>
        <v>1312833.54</v>
      </c>
      <c r="L33" s="394">
        <f t="shared" si="0"/>
        <v>1312833.54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1313976</v>
      </c>
      <c r="J34" s="395">
        <f t="shared" si="0"/>
        <v>1313976</v>
      </c>
      <c r="K34" s="395">
        <f t="shared" si="0"/>
        <v>1312833.54</v>
      </c>
      <c r="L34" s="395">
        <f t="shared" si="0"/>
        <v>1312833.54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1313976</v>
      </c>
      <c r="J35" s="312">
        <v>1313976</v>
      </c>
      <c r="K35" s="312">
        <v>1312833.54</v>
      </c>
      <c r="L35" s="312">
        <v>1312833.54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20099</v>
      </c>
      <c r="J38" s="394">
        <f t="shared" si="1"/>
        <v>20099</v>
      </c>
      <c r="K38" s="395">
        <f t="shared" si="1"/>
        <v>20024</v>
      </c>
      <c r="L38" s="394">
        <f t="shared" si="1"/>
        <v>20024</v>
      </c>
      <c r="Q38" s="95"/>
    </row>
    <row r="39" spans="1:18" ht="15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20099</v>
      </c>
      <c r="J39" s="394">
        <f t="shared" si="1"/>
        <v>20099</v>
      </c>
      <c r="K39" s="394">
        <f t="shared" si="1"/>
        <v>20024</v>
      </c>
      <c r="L39" s="394">
        <f t="shared" si="1"/>
        <v>20024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20099</v>
      </c>
      <c r="J40" s="394">
        <f t="shared" si="1"/>
        <v>20099</v>
      </c>
      <c r="K40" s="394">
        <f t="shared" si="1"/>
        <v>20024</v>
      </c>
      <c r="L40" s="394">
        <f t="shared" si="1"/>
        <v>20024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20099</v>
      </c>
      <c r="J41" s="312">
        <v>20099</v>
      </c>
      <c r="K41" s="312">
        <v>20024</v>
      </c>
      <c r="L41" s="312">
        <v>20024</v>
      </c>
      <c r="Q41" s="95"/>
    </row>
    <row r="42" spans="1:18" ht="15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233355</v>
      </c>
      <c r="J42" s="399">
        <f t="shared" si="2"/>
        <v>233355</v>
      </c>
      <c r="K42" s="398">
        <f t="shared" si="2"/>
        <v>222937.84</v>
      </c>
      <c r="L42" s="398">
        <f t="shared" si="2"/>
        <v>222937.84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233355</v>
      </c>
      <c r="J43" s="395">
        <f t="shared" si="2"/>
        <v>233355</v>
      </c>
      <c r="K43" s="394">
        <f t="shared" si="2"/>
        <v>222937.84</v>
      </c>
      <c r="L43" s="395">
        <f t="shared" si="2"/>
        <v>222937.84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233355</v>
      </c>
      <c r="J44" s="395">
        <f t="shared" si="2"/>
        <v>233355</v>
      </c>
      <c r="K44" s="397">
        <f t="shared" si="2"/>
        <v>222937.84</v>
      </c>
      <c r="L44" s="397">
        <f t="shared" si="2"/>
        <v>222937.84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233355</v>
      </c>
      <c r="J45" s="400">
        <f>SUM(J46:J60)</f>
        <v>233355</v>
      </c>
      <c r="K45" s="401">
        <f>SUM(K46:K60)</f>
        <v>222937.84</v>
      </c>
      <c r="L45" s="401">
        <f>SUM(L46:L60)</f>
        <v>222937.84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54850</v>
      </c>
      <c r="J46" s="312">
        <v>54850</v>
      </c>
      <c r="K46" s="312">
        <v>49187.01</v>
      </c>
      <c r="L46" s="312">
        <v>49187.01</v>
      </c>
      <c r="Q46" s="95"/>
      <c r="R46"/>
    </row>
    <row r="47" spans="1:18" ht="25.5" customHeight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630</v>
      </c>
      <c r="J47" s="312">
        <v>630</v>
      </c>
      <c r="K47" s="312">
        <v>563.71</v>
      </c>
      <c r="L47" s="312">
        <v>563.71</v>
      </c>
      <c r="Q47" s="95"/>
      <c r="R47"/>
    </row>
    <row r="48" spans="1:18" ht="25.5" customHeight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2550</v>
      </c>
      <c r="J48" s="312">
        <v>2550</v>
      </c>
      <c r="K48" s="312">
        <v>2548.79</v>
      </c>
      <c r="L48" s="312">
        <v>2548.79</v>
      </c>
      <c r="Q48" s="95"/>
      <c r="R48"/>
    </row>
    <row r="49" spans="1:18" ht="25.5" customHeight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8200</v>
      </c>
      <c r="J49" s="312">
        <v>8200</v>
      </c>
      <c r="K49" s="312">
        <v>8197.48</v>
      </c>
      <c r="L49" s="312">
        <v>8197.48</v>
      </c>
      <c r="Q49" s="95"/>
      <c r="R49"/>
    </row>
    <row r="50" spans="1:18" ht="25.5" customHeight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3550</v>
      </c>
      <c r="J50" s="312">
        <v>3550</v>
      </c>
      <c r="K50" s="312">
        <v>3434.73</v>
      </c>
      <c r="L50" s="312">
        <v>3434.73</v>
      </c>
      <c r="Q50" s="95"/>
      <c r="R50"/>
    </row>
    <row r="51" spans="1:18" ht="15.75" customHeight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158</v>
      </c>
      <c r="J51" s="312">
        <v>158</v>
      </c>
      <c r="K51" s="312">
        <v>157.32</v>
      </c>
      <c r="L51" s="312">
        <v>157.32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22500</v>
      </c>
      <c r="J54" s="312">
        <v>22500</v>
      </c>
      <c r="K54" s="312">
        <v>22354.75</v>
      </c>
      <c r="L54" s="312">
        <v>22354.75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2820</v>
      </c>
      <c r="J55" s="312">
        <v>2820</v>
      </c>
      <c r="K55" s="312">
        <v>2782.22</v>
      </c>
      <c r="L55" s="312">
        <v>2782.22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customHeight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88700</v>
      </c>
      <c r="J57" s="312">
        <v>88700</v>
      </c>
      <c r="K57" s="312">
        <v>88641.36</v>
      </c>
      <c r="L57" s="312">
        <v>88641.36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12065</v>
      </c>
      <c r="J58" s="312">
        <v>12065</v>
      </c>
      <c r="K58" s="312">
        <v>11320.85</v>
      </c>
      <c r="L58" s="312">
        <v>11320.85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37332</v>
      </c>
      <c r="J60" s="312">
        <v>37332</v>
      </c>
      <c r="K60" s="312">
        <v>33749.620000000003</v>
      </c>
      <c r="L60" s="312">
        <v>33749.620000000003</v>
      </c>
      <c r="Q60" s="95"/>
      <c r="R60"/>
    </row>
    <row r="61" spans="1:18" ht="15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t="15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t="15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t="15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t="15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t="15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t="15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t="15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t="15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t="15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t="15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t="15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t="15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t="15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t="15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t="15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t="15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t="15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t="15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t="15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t="15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t="15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t="15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t="15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t="15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t="15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t="15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29373</v>
      </c>
      <c r="J135" s="402">
        <f>SUM(J136+J141+J149)</f>
        <v>29373</v>
      </c>
      <c r="K135" s="395">
        <f>SUM(K136+K141+K149)</f>
        <v>29362.15</v>
      </c>
      <c r="L135" s="394">
        <f>SUM(L136+L141+L149)</f>
        <v>29362.15</v>
      </c>
    </row>
    <row r="136" spans="1:12" ht="15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t="15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t="15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t="15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t="15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t="15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t="15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t="15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t="15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t="15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t="15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29373</v>
      </c>
      <c r="J149" s="402">
        <f t="shared" si="15"/>
        <v>29373</v>
      </c>
      <c r="K149" s="395">
        <f t="shared" si="15"/>
        <v>29362.15</v>
      </c>
      <c r="L149" s="394">
        <f t="shared" si="15"/>
        <v>29362.15</v>
      </c>
    </row>
    <row r="150" spans="1:12" ht="15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29373</v>
      </c>
      <c r="J150" s="408">
        <f t="shared" si="15"/>
        <v>29373</v>
      </c>
      <c r="K150" s="401">
        <f t="shared" si="15"/>
        <v>29362.15</v>
      </c>
      <c r="L150" s="400">
        <f t="shared" si="15"/>
        <v>29362.15</v>
      </c>
    </row>
    <row r="151" spans="1:12" ht="15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29373</v>
      </c>
      <c r="J151" s="402">
        <f>SUM(J152:J153)</f>
        <v>29373</v>
      </c>
      <c r="K151" s="395">
        <f>SUM(K152:K153)</f>
        <v>29362.15</v>
      </c>
      <c r="L151" s="394">
        <f>SUM(L152:L153)</f>
        <v>29362.15</v>
      </c>
    </row>
    <row r="152" spans="1:12" ht="15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29373</v>
      </c>
      <c r="J152" s="318">
        <v>29373</v>
      </c>
      <c r="K152" s="318">
        <v>29362.15</v>
      </c>
      <c r="L152" s="318">
        <v>29362.15</v>
      </c>
    </row>
    <row r="153" spans="1:12" ht="15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t="15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t="15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t="15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t="15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t="15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t="15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t="15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t="15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t="15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33255</v>
      </c>
      <c r="J180" s="402">
        <f>SUM(J181+J234+J299)</f>
        <v>33255</v>
      </c>
      <c r="K180" s="395">
        <f>SUM(K181+K234+K299)</f>
        <v>29476.15</v>
      </c>
      <c r="L180" s="394">
        <f>SUM(L181+L234+L299)</f>
        <v>29476.15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33255</v>
      </c>
      <c r="J181" s="398">
        <f>SUM(J182+J205+J212+J224+J228)</f>
        <v>33255</v>
      </c>
      <c r="K181" s="398">
        <f>SUM(K182+K205+K212+K224+K228)</f>
        <v>29476.15</v>
      </c>
      <c r="L181" s="398">
        <f>SUM(L182+L205+L212+L224+L228)</f>
        <v>29476.15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33255</v>
      </c>
      <c r="J182" s="402">
        <f>SUM(J183+J186+J191+J197+J202)</f>
        <v>33255</v>
      </c>
      <c r="K182" s="395">
        <f>SUM(K183+K186+K191+K197+K202)</f>
        <v>29476.15</v>
      </c>
      <c r="L182" s="394">
        <f>SUM(L183+L186+L191+L197+L202)</f>
        <v>29476.15</v>
      </c>
    </row>
    <row r="183" spans="1:12" ht="15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t="15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t="15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t="15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19700</v>
      </c>
      <c r="J186" s="403">
        <f>J187</f>
        <v>19700</v>
      </c>
      <c r="K186" s="399">
        <f>K187</f>
        <v>15921.18</v>
      </c>
      <c r="L186" s="398">
        <f>L187</f>
        <v>15921.18</v>
      </c>
    </row>
    <row r="187" spans="1:12" ht="15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19700</v>
      </c>
      <c r="J187" s="402">
        <f>SUM(J188:J190)</f>
        <v>19700</v>
      </c>
      <c r="K187" s="395">
        <f>SUM(K188:K190)</f>
        <v>15921.18</v>
      </c>
      <c r="L187" s="394">
        <f>SUM(L188:L190)</f>
        <v>15921.18</v>
      </c>
    </row>
    <row r="188" spans="1:12" ht="15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customHeight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19700</v>
      </c>
      <c r="J190" s="311">
        <v>19700</v>
      </c>
      <c r="K190" s="311">
        <v>15921.18</v>
      </c>
      <c r="L190" s="322">
        <v>15921.18</v>
      </c>
    </row>
    <row r="191" spans="1:12" ht="15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13555</v>
      </c>
      <c r="J191" s="402">
        <f>J192</f>
        <v>13555</v>
      </c>
      <c r="K191" s="395">
        <f>K192</f>
        <v>13554.97</v>
      </c>
      <c r="L191" s="394">
        <f>L192</f>
        <v>13554.97</v>
      </c>
    </row>
    <row r="192" spans="1:12" ht="15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13555</v>
      </c>
      <c r="J192" s="394">
        <f>SUM(J193:J196)</f>
        <v>13555</v>
      </c>
      <c r="K192" s="394">
        <f>SUM(K193:K196)</f>
        <v>13554.97</v>
      </c>
      <c r="L192" s="394">
        <f>SUM(L193:L196)</f>
        <v>13554.97</v>
      </c>
    </row>
    <row r="193" spans="1:12" ht="15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11110</v>
      </c>
      <c r="J194" s="313">
        <v>11110</v>
      </c>
      <c r="K194" s="313">
        <v>11109.97</v>
      </c>
      <c r="L194" s="313">
        <v>11109.97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customHeight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2445</v>
      </c>
      <c r="J196" s="324">
        <v>2445</v>
      </c>
      <c r="K196" s="313">
        <v>2445</v>
      </c>
      <c r="L196" s="313">
        <v>2445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t="15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t="15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t="15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t="15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t="15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t="15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t="15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t="15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t="15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t="15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t="15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t="15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t="15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t="15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t="15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t="15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t="15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t="15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t="15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t="15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t="15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t="15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t="15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t="15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t="15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t="15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t="15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t="15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t="15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t="15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t="15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t="15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t="15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t="15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t="15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t="15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t="15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t="15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t="15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t="15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t="15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t="15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t="15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t="15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t="15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t="15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t="15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t="15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t="15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t="15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t="15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t="15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t="15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t="15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t="15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t="15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t="15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t="15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t="15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t="15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t="15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t="15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t="15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t="15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t="15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t="15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t="15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t="15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t="15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t="15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t="15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t="15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t="15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t="15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t="15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t="15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t="15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t="15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t="15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t="15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t="15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t="15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t="15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t="15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t="15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t="15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t="15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t="15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t="15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t="15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t="15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t="15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t="15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t="15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t="15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t="15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t="15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 ht="15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1630058</v>
      </c>
      <c r="J364" s="405">
        <f>SUM(J30+J180)</f>
        <v>1630058</v>
      </c>
      <c r="K364" s="405">
        <f>SUM(K30+K180)</f>
        <v>1614633.68</v>
      </c>
      <c r="L364" s="405">
        <f>SUM(L30+L180)</f>
        <v>1614633.68</v>
      </c>
    </row>
    <row r="365" spans="1:12" ht="15">
      <c r="G365" s="81"/>
      <c r="H365" s="393"/>
      <c r="I365" s="82"/>
      <c r="J365" s="83"/>
      <c r="K365" s="83"/>
      <c r="L365" s="83"/>
    </row>
    <row r="366" spans="1:12" ht="15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K367:L367"/>
    <mergeCell ref="D370:G370"/>
    <mergeCell ref="K370:L370"/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A18:L18"/>
    <mergeCell ref="A22:I22"/>
    <mergeCell ref="A23:I23"/>
    <mergeCell ref="K27:K28"/>
    <mergeCell ref="L27:L28"/>
    <mergeCell ref="A26:I26"/>
    <mergeCell ref="A29:F29"/>
    <mergeCell ref="G25:H25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221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220</v>
      </c>
      <c r="K25" s="310" t="s">
        <v>220</v>
      </c>
      <c r="L25" s="310" t="s">
        <v>220</v>
      </c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272370</v>
      </c>
      <c r="J30" s="394">
        <f>SUM(J31+J42+J61+J82+J89+J109+J135+J154+J164)</f>
        <v>272370</v>
      </c>
      <c r="K30" s="395">
        <f>SUM(K31+K42+K61+K82+K89+K109+K135+K154+K164)</f>
        <v>269707.21000000002</v>
      </c>
      <c r="L30" s="394">
        <f>SUM(L31+L42+L61+L82+L89+L109+L135+L154+L164)</f>
        <v>269707.21000000002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233630</v>
      </c>
      <c r="J31" s="394">
        <f>SUM(J32+J38)</f>
        <v>233630</v>
      </c>
      <c r="K31" s="396">
        <f>SUM(K32+K38)</f>
        <v>233630</v>
      </c>
      <c r="L31" s="397">
        <f>SUM(L32+L38)</f>
        <v>233630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230080</v>
      </c>
      <c r="J32" s="394">
        <f>SUM(J33)</f>
        <v>230080</v>
      </c>
      <c r="K32" s="395">
        <f>SUM(K33)</f>
        <v>230080</v>
      </c>
      <c r="L32" s="394">
        <f>SUM(L33)</f>
        <v>230080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230080</v>
      </c>
      <c r="J33" s="394">
        <f t="shared" ref="J33:L34" si="0">SUM(J34)</f>
        <v>230080</v>
      </c>
      <c r="K33" s="394">
        <f t="shared" si="0"/>
        <v>230080</v>
      </c>
      <c r="L33" s="394">
        <f t="shared" si="0"/>
        <v>230080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230080</v>
      </c>
      <c r="J34" s="395">
        <f t="shared" si="0"/>
        <v>230080</v>
      </c>
      <c r="K34" s="395">
        <f t="shared" si="0"/>
        <v>230080</v>
      </c>
      <c r="L34" s="395">
        <f t="shared" si="0"/>
        <v>230080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230080</v>
      </c>
      <c r="J35" s="312">
        <v>230080</v>
      </c>
      <c r="K35" s="312">
        <v>230080</v>
      </c>
      <c r="L35" s="312">
        <v>230080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3550</v>
      </c>
      <c r="J38" s="394">
        <f t="shared" si="1"/>
        <v>3550</v>
      </c>
      <c r="K38" s="395">
        <f t="shared" si="1"/>
        <v>3550</v>
      </c>
      <c r="L38" s="394">
        <f t="shared" si="1"/>
        <v>3550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3550</v>
      </c>
      <c r="J39" s="394">
        <f t="shared" si="1"/>
        <v>3550</v>
      </c>
      <c r="K39" s="394">
        <f t="shared" si="1"/>
        <v>3550</v>
      </c>
      <c r="L39" s="394">
        <f t="shared" si="1"/>
        <v>3550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3550</v>
      </c>
      <c r="J40" s="394">
        <f t="shared" si="1"/>
        <v>3550</v>
      </c>
      <c r="K40" s="394">
        <f t="shared" si="1"/>
        <v>3550</v>
      </c>
      <c r="L40" s="394">
        <f t="shared" si="1"/>
        <v>3550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3550</v>
      </c>
      <c r="J41" s="312">
        <v>3550</v>
      </c>
      <c r="K41" s="312">
        <v>3550</v>
      </c>
      <c r="L41" s="312">
        <v>3550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34540</v>
      </c>
      <c r="J42" s="399">
        <f t="shared" si="2"/>
        <v>34540</v>
      </c>
      <c r="K42" s="398">
        <f t="shared" si="2"/>
        <v>31877.21</v>
      </c>
      <c r="L42" s="398">
        <f t="shared" si="2"/>
        <v>31877.21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34540</v>
      </c>
      <c r="J43" s="395">
        <f t="shared" si="2"/>
        <v>34540</v>
      </c>
      <c r="K43" s="394">
        <f t="shared" si="2"/>
        <v>31877.21</v>
      </c>
      <c r="L43" s="395">
        <f t="shared" si="2"/>
        <v>31877.21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34540</v>
      </c>
      <c r="J44" s="395">
        <f t="shared" si="2"/>
        <v>34540</v>
      </c>
      <c r="K44" s="397">
        <f t="shared" si="2"/>
        <v>31877.21</v>
      </c>
      <c r="L44" s="397">
        <f t="shared" si="2"/>
        <v>31877.21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34540</v>
      </c>
      <c r="J45" s="400">
        <f>SUM(J46:J60)</f>
        <v>34540</v>
      </c>
      <c r="K45" s="401">
        <f>SUM(K46:K60)</f>
        <v>31877.21</v>
      </c>
      <c r="L45" s="401">
        <f>SUM(L46:L60)</f>
        <v>31877.21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3450</v>
      </c>
      <c r="J46" s="312">
        <v>3450</v>
      </c>
      <c r="K46" s="312">
        <v>2248.2800000000002</v>
      </c>
      <c r="L46" s="312">
        <v>2248.2800000000002</v>
      </c>
      <c r="Q46" s="95"/>
      <c r="R46"/>
    </row>
    <row r="47" spans="1:18" ht="25.5" customHeight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200</v>
      </c>
      <c r="J47" s="312">
        <v>200</v>
      </c>
      <c r="K47" s="312">
        <v>138.69999999999999</v>
      </c>
      <c r="L47" s="312">
        <v>138.69999999999999</v>
      </c>
      <c r="Q47" s="95"/>
      <c r="R47"/>
    </row>
    <row r="48" spans="1:18" ht="25.5" customHeight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540</v>
      </c>
      <c r="J48" s="312">
        <v>540</v>
      </c>
      <c r="K48" s="312">
        <v>540</v>
      </c>
      <c r="L48" s="312">
        <v>540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customHeight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2450</v>
      </c>
      <c r="J50" s="312">
        <v>2450</v>
      </c>
      <c r="K50" s="312">
        <v>2429.98</v>
      </c>
      <c r="L50" s="312">
        <v>2429.98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1100</v>
      </c>
      <c r="J54" s="312">
        <v>1100</v>
      </c>
      <c r="K54" s="312">
        <v>1100</v>
      </c>
      <c r="L54" s="312">
        <v>1100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100</v>
      </c>
      <c r="J55" s="312">
        <v>100</v>
      </c>
      <c r="K55" s="312">
        <v>63.52</v>
      </c>
      <c r="L55" s="312">
        <v>63.52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customHeight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20000</v>
      </c>
      <c r="J57" s="312">
        <v>20000</v>
      </c>
      <c r="K57" s="312">
        <v>20000</v>
      </c>
      <c r="L57" s="312">
        <v>20000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2700</v>
      </c>
      <c r="J58" s="312">
        <v>2700</v>
      </c>
      <c r="K58" s="312">
        <v>1955.85</v>
      </c>
      <c r="L58" s="312">
        <v>1955.85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4000</v>
      </c>
      <c r="J60" s="312">
        <v>4000</v>
      </c>
      <c r="K60" s="312">
        <v>3400.88</v>
      </c>
      <c r="L60" s="312">
        <v>3400.88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4200</v>
      </c>
      <c r="J135" s="402">
        <f>SUM(J136+J141+J149)</f>
        <v>4200</v>
      </c>
      <c r="K135" s="395">
        <f>SUM(K136+K141+K149)</f>
        <v>4200</v>
      </c>
      <c r="L135" s="394">
        <f>SUM(L136+L141+L149)</f>
        <v>4200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4200</v>
      </c>
      <c r="J149" s="402">
        <f t="shared" si="15"/>
        <v>4200</v>
      </c>
      <c r="K149" s="395">
        <f t="shared" si="15"/>
        <v>4200</v>
      </c>
      <c r="L149" s="394">
        <f t="shared" si="15"/>
        <v>4200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4200</v>
      </c>
      <c r="J150" s="408">
        <f t="shared" si="15"/>
        <v>4200</v>
      </c>
      <c r="K150" s="401">
        <f t="shared" si="15"/>
        <v>4200</v>
      </c>
      <c r="L150" s="400">
        <f t="shared" si="15"/>
        <v>4200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4200</v>
      </c>
      <c r="J151" s="402">
        <f>SUM(J152:J153)</f>
        <v>4200</v>
      </c>
      <c r="K151" s="395">
        <f>SUM(K152:K153)</f>
        <v>4200</v>
      </c>
      <c r="L151" s="394">
        <f>SUM(L152:L153)</f>
        <v>4200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4200</v>
      </c>
      <c r="J152" s="318">
        <v>4200</v>
      </c>
      <c r="K152" s="318">
        <v>4200</v>
      </c>
      <c r="L152" s="318">
        <v>4200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272370</v>
      </c>
      <c r="J364" s="405">
        <f>SUM(J30+J180)</f>
        <v>272370</v>
      </c>
      <c r="K364" s="405">
        <f>SUM(K30+K180)</f>
        <v>269707.21000000002</v>
      </c>
      <c r="L364" s="405">
        <f>SUM(L30+L180)</f>
        <v>269707.21000000002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217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498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219</v>
      </c>
      <c r="K25" s="310" t="s">
        <v>220</v>
      </c>
      <c r="L25" s="310" t="s">
        <v>220</v>
      </c>
      <c r="M25" s="93"/>
    </row>
    <row r="26" spans="1:18">
      <c r="A26" s="600" t="s">
        <v>499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3180</v>
      </c>
      <c r="J30" s="394">
        <f>SUM(J31+J42+J61+J82+J89+J109+J135+J154+J164)</f>
        <v>3180</v>
      </c>
      <c r="K30" s="395">
        <f>SUM(K31+K42+K61+K82+K89+K109+K135+K154+K164)</f>
        <v>3180</v>
      </c>
      <c r="L30" s="394">
        <f>SUM(L31+L42+L61+L82+L89+L109+L135+L154+L164)</f>
        <v>3180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3180</v>
      </c>
      <c r="J31" s="394">
        <f>SUM(J32+J38)</f>
        <v>3180</v>
      </c>
      <c r="K31" s="396">
        <f>SUM(K32+K38)</f>
        <v>3180</v>
      </c>
      <c r="L31" s="397">
        <f>SUM(L32+L38)</f>
        <v>3180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3135</v>
      </c>
      <c r="J32" s="394">
        <f>SUM(J33)</f>
        <v>3135</v>
      </c>
      <c r="K32" s="395">
        <f>SUM(K33)</f>
        <v>3135</v>
      </c>
      <c r="L32" s="394">
        <f>SUM(L33)</f>
        <v>3135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3135</v>
      </c>
      <c r="J33" s="394">
        <f t="shared" ref="J33:L34" si="0">SUM(J34)</f>
        <v>3135</v>
      </c>
      <c r="K33" s="394">
        <f t="shared" si="0"/>
        <v>3135</v>
      </c>
      <c r="L33" s="394">
        <f t="shared" si="0"/>
        <v>3135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3135</v>
      </c>
      <c r="J34" s="395">
        <f t="shared" si="0"/>
        <v>3135</v>
      </c>
      <c r="K34" s="395">
        <f t="shared" si="0"/>
        <v>3135</v>
      </c>
      <c r="L34" s="395">
        <f t="shared" si="0"/>
        <v>3135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3135</v>
      </c>
      <c r="J35" s="312">
        <v>3135</v>
      </c>
      <c r="K35" s="312">
        <v>3135</v>
      </c>
      <c r="L35" s="312">
        <v>3135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45</v>
      </c>
      <c r="J38" s="394">
        <f t="shared" si="1"/>
        <v>45</v>
      </c>
      <c r="K38" s="395">
        <f t="shared" si="1"/>
        <v>45</v>
      </c>
      <c r="L38" s="394">
        <f t="shared" si="1"/>
        <v>45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45</v>
      </c>
      <c r="J39" s="394">
        <f t="shared" si="1"/>
        <v>45</v>
      </c>
      <c r="K39" s="394">
        <f t="shared" si="1"/>
        <v>45</v>
      </c>
      <c r="L39" s="394">
        <f t="shared" si="1"/>
        <v>45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45</v>
      </c>
      <c r="J40" s="394">
        <f t="shared" si="1"/>
        <v>45</v>
      </c>
      <c r="K40" s="394">
        <f t="shared" si="1"/>
        <v>45</v>
      </c>
      <c r="L40" s="394">
        <f t="shared" si="1"/>
        <v>45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45</v>
      </c>
      <c r="J41" s="312">
        <v>45</v>
      </c>
      <c r="K41" s="312">
        <v>45</v>
      </c>
      <c r="L41" s="312">
        <v>45</v>
      </c>
      <c r="Q41" s="95"/>
    </row>
    <row r="42" spans="1:18" hidden="1" collapsed="1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0</v>
      </c>
      <c r="J42" s="399">
        <f t="shared" si="2"/>
        <v>0</v>
      </c>
      <c r="K42" s="398">
        <f t="shared" si="2"/>
        <v>0</v>
      </c>
      <c r="L42" s="398">
        <f t="shared" si="2"/>
        <v>0</v>
      </c>
    </row>
    <row r="43" spans="1:18" ht="15.75" hidden="1" customHeight="1" collapsed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0</v>
      </c>
      <c r="J43" s="395">
        <f t="shared" si="2"/>
        <v>0</v>
      </c>
      <c r="K43" s="394">
        <f t="shared" si="2"/>
        <v>0</v>
      </c>
      <c r="L43" s="395">
        <f t="shared" si="2"/>
        <v>0</v>
      </c>
      <c r="Q43"/>
      <c r="R43" s="95"/>
    </row>
    <row r="44" spans="1:18" ht="15.75" hidden="1" customHeight="1" collapsed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0</v>
      </c>
      <c r="J44" s="395">
        <f t="shared" si="2"/>
        <v>0</v>
      </c>
      <c r="K44" s="397">
        <f t="shared" si="2"/>
        <v>0</v>
      </c>
      <c r="L44" s="397">
        <f t="shared" si="2"/>
        <v>0</v>
      </c>
      <c r="Q44" s="95"/>
      <c r="R44"/>
    </row>
    <row r="45" spans="1:18" ht="15.75" hidden="1" customHeight="1" collapsed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0</v>
      </c>
      <c r="J45" s="400">
        <f>SUM(J46:J60)</f>
        <v>0</v>
      </c>
      <c r="K45" s="401">
        <f>SUM(K46:K60)</f>
        <v>0</v>
      </c>
      <c r="L45" s="401">
        <f>SUM(L46:L60)</f>
        <v>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hidden="1" customHeight="1" collapsed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0</v>
      </c>
      <c r="J60" s="312">
        <v>0</v>
      </c>
      <c r="K60" s="312">
        <v>0</v>
      </c>
      <c r="L60" s="312">
        <v>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3180</v>
      </c>
      <c r="J364" s="405">
        <f>SUM(J30+J180)</f>
        <v>3180</v>
      </c>
      <c r="K364" s="405">
        <f>SUM(K30+K180)</f>
        <v>3180</v>
      </c>
      <c r="L364" s="405">
        <f>SUM(L30+L180)</f>
        <v>3180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K27:K28"/>
    <mergeCell ref="L27:L28"/>
    <mergeCell ref="A29:F29"/>
    <mergeCell ref="K367:L367"/>
    <mergeCell ref="D370:G370"/>
    <mergeCell ref="K370:L370"/>
    <mergeCell ref="A23:I23"/>
    <mergeCell ref="G25:H25"/>
    <mergeCell ref="A26:I26"/>
    <mergeCell ref="A27:F28"/>
    <mergeCell ref="G27:G28"/>
    <mergeCell ref="H27:H28"/>
    <mergeCell ref="I27:J27"/>
    <mergeCell ref="A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rintOptions horizontalCentered="1"/>
  <pageMargins left="0" right="0" top="0" bottom="0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/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225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/>
      <c r="J25" s="309"/>
      <c r="K25" s="310"/>
      <c r="L25" s="310"/>
      <c r="M25" s="93"/>
    </row>
    <row r="26" spans="1:18">
      <c r="A26" s="600" t="s">
        <v>226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5485</v>
      </c>
      <c r="J30" s="394">
        <f>SUM(J31+J42+J61+J82+J89+J109+J135+J154+J164)</f>
        <v>5485</v>
      </c>
      <c r="K30" s="395">
        <f>SUM(K31+K42+K61+K82+K89+K109+K135+K154+K164)</f>
        <v>5485</v>
      </c>
      <c r="L30" s="394">
        <f>SUM(L31+L42+L61+L82+L89+L109+L135+L154+L164)</f>
        <v>5485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3765</v>
      </c>
      <c r="J31" s="394">
        <f>SUM(J32+J38)</f>
        <v>3765</v>
      </c>
      <c r="K31" s="396">
        <f>SUM(K32+K38)</f>
        <v>3765</v>
      </c>
      <c r="L31" s="397">
        <f>SUM(L32+L38)</f>
        <v>3765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3711</v>
      </c>
      <c r="J32" s="394">
        <f>SUM(J33)</f>
        <v>3711</v>
      </c>
      <c r="K32" s="395">
        <f>SUM(K33)</f>
        <v>3711</v>
      </c>
      <c r="L32" s="394">
        <f>SUM(L33)</f>
        <v>3711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3711</v>
      </c>
      <c r="J33" s="394">
        <f t="shared" ref="J33:L34" si="0">SUM(J34)</f>
        <v>3711</v>
      </c>
      <c r="K33" s="394">
        <f t="shared" si="0"/>
        <v>3711</v>
      </c>
      <c r="L33" s="394">
        <f t="shared" si="0"/>
        <v>3711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3711</v>
      </c>
      <c r="J34" s="395">
        <f t="shared" si="0"/>
        <v>3711</v>
      </c>
      <c r="K34" s="395">
        <f t="shared" si="0"/>
        <v>3711</v>
      </c>
      <c r="L34" s="395">
        <f t="shared" si="0"/>
        <v>3711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3711</v>
      </c>
      <c r="J35" s="312">
        <v>3711</v>
      </c>
      <c r="K35" s="312">
        <v>3711</v>
      </c>
      <c r="L35" s="312">
        <v>3711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54</v>
      </c>
      <c r="J38" s="394">
        <f t="shared" si="1"/>
        <v>54</v>
      </c>
      <c r="K38" s="395">
        <f t="shared" si="1"/>
        <v>54</v>
      </c>
      <c r="L38" s="394">
        <f t="shared" si="1"/>
        <v>54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54</v>
      </c>
      <c r="J39" s="394">
        <f t="shared" si="1"/>
        <v>54</v>
      </c>
      <c r="K39" s="394">
        <f t="shared" si="1"/>
        <v>54</v>
      </c>
      <c r="L39" s="394">
        <f t="shared" si="1"/>
        <v>54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54</v>
      </c>
      <c r="J40" s="394">
        <f t="shared" si="1"/>
        <v>54</v>
      </c>
      <c r="K40" s="394">
        <f t="shared" si="1"/>
        <v>54</v>
      </c>
      <c r="L40" s="394">
        <f t="shared" si="1"/>
        <v>54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54</v>
      </c>
      <c r="J41" s="312">
        <v>54</v>
      </c>
      <c r="K41" s="312">
        <v>54</v>
      </c>
      <c r="L41" s="312">
        <v>54</v>
      </c>
      <c r="Q41" s="95"/>
    </row>
    <row r="42" spans="1:18" hidden="1" collapsed="1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0</v>
      </c>
      <c r="J42" s="399">
        <f t="shared" si="2"/>
        <v>0</v>
      </c>
      <c r="K42" s="398">
        <f t="shared" si="2"/>
        <v>0</v>
      </c>
      <c r="L42" s="398">
        <f t="shared" si="2"/>
        <v>0</v>
      </c>
    </row>
    <row r="43" spans="1:18" ht="15.75" hidden="1" customHeight="1" collapsed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0</v>
      </c>
      <c r="J43" s="395">
        <f t="shared" si="2"/>
        <v>0</v>
      </c>
      <c r="K43" s="394">
        <f t="shared" si="2"/>
        <v>0</v>
      </c>
      <c r="L43" s="395">
        <f t="shared" si="2"/>
        <v>0</v>
      </c>
      <c r="Q43"/>
      <c r="R43" s="95"/>
    </row>
    <row r="44" spans="1:18" ht="15.75" hidden="1" customHeight="1" collapsed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0</v>
      </c>
      <c r="J44" s="395">
        <f t="shared" si="2"/>
        <v>0</v>
      </c>
      <c r="K44" s="397">
        <f t="shared" si="2"/>
        <v>0</v>
      </c>
      <c r="L44" s="397">
        <f t="shared" si="2"/>
        <v>0</v>
      </c>
      <c r="Q44" s="95"/>
      <c r="R44"/>
    </row>
    <row r="45" spans="1:18" ht="15.75" hidden="1" customHeight="1" collapsed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0</v>
      </c>
      <c r="J45" s="400">
        <f>SUM(J46:J60)</f>
        <v>0</v>
      </c>
      <c r="K45" s="401">
        <f>SUM(K46:K60)</f>
        <v>0</v>
      </c>
      <c r="L45" s="401">
        <f>SUM(L46:L60)</f>
        <v>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hidden="1" customHeight="1" collapsed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0</v>
      </c>
      <c r="J60" s="312">
        <v>0</v>
      </c>
      <c r="K60" s="312">
        <v>0</v>
      </c>
      <c r="L60" s="312">
        <v>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1720</v>
      </c>
      <c r="J135" s="402">
        <f>SUM(J136+J141+J149)</f>
        <v>1720</v>
      </c>
      <c r="K135" s="395">
        <f>SUM(K136+K141+K149)</f>
        <v>1720</v>
      </c>
      <c r="L135" s="394">
        <f>SUM(L136+L141+L149)</f>
        <v>1720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1720</v>
      </c>
      <c r="J149" s="402">
        <f t="shared" si="15"/>
        <v>1720</v>
      </c>
      <c r="K149" s="395">
        <f t="shared" si="15"/>
        <v>1720</v>
      </c>
      <c r="L149" s="394">
        <f t="shared" si="15"/>
        <v>1720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1720</v>
      </c>
      <c r="J150" s="408">
        <f t="shared" si="15"/>
        <v>1720</v>
      </c>
      <c r="K150" s="401">
        <f t="shared" si="15"/>
        <v>1720</v>
      </c>
      <c r="L150" s="400">
        <f t="shared" si="15"/>
        <v>1720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1720</v>
      </c>
      <c r="J151" s="402">
        <f>SUM(J152:J153)</f>
        <v>1720</v>
      </c>
      <c r="K151" s="395">
        <f>SUM(K152:K153)</f>
        <v>1720</v>
      </c>
      <c r="L151" s="394">
        <f>SUM(L152:L153)</f>
        <v>1720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1720</v>
      </c>
      <c r="J152" s="318">
        <v>1720</v>
      </c>
      <c r="K152" s="318">
        <v>1720</v>
      </c>
      <c r="L152" s="318">
        <v>1720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5485</v>
      </c>
      <c r="J364" s="405">
        <f>SUM(J30+J180)</f>
        <v>5485</v>
      </c>
      <c r="K364" s="405">
        <f>SUM(K30+K180)</f>
        <v>5485</v>
      </c>
      <c r="L364" s="405">
        <f>SUM(L30+L180)</f>
        <v>5485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K27:K28"/>
    <mergeCell ref="L27:L28"/>
    <mergeCell ref="A29:F29"/>
    <mergeCell ref="K367:L367"/>
    <mergeCell ref="D370:G370"/>
    <mergeCell ref="K370:L370"/>
    <mergeCell ref="A23:I23"/>
    <mergeCell ref="G25:H25"/>
    <mergeCell ref="A26:I26"/>
    <mergeCell ref="A27:F28"/>
    <mergeCell ref="G27:G28"/>
    <mergeCell ref="H27:H28"/>
    <mergeCell ref="I27:J27"/>
    <mergeCell ref="A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rintOptions horizontalCentered="1"/>
  <pageMargins left="0" right="0" top="0" bottom="0" header="0" footer="0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217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225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219</v>
      </c>
      <c r="K25" s="310" t="s">
        <v>220</v>
      </c>
      <c r="L25" s="310" t="s">
        <v>220</v>
      </c>
      <c r="M25" s="93"/>
    </row>
    <row r="26" spans="1:18">
      <c r="A26" s="600" t="s">
        <v>226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1720</v>
      </c>
      <c r="J30" s="394">
        <f>SUM(J31+J42+J61+J82+J89+J109+J135+J154+J164)</f>
        <v>1720</v>
      </c>
      <c r="K30" s="395">
        <f>SUM(K31+K42+K61+K82+K89+K109+K135+K154+K164)</f>
        <v>1720</v>
      </c>
      <c r="L30" s="394">
        <f>SUM(L31+L42+L61+L82+L89+L109+L135+L154+L164)</f>
        <v>1720</v>
      </c>
      <c r="M30" s="81"/>
      <c r="N30" s="81"/>
      <c r="O30" s="81"/>
      <c r="P30" s="81"/>
      <c r="Q30" s="81"/>
      <c r="R30" s="81"/>
    </row>
    <row r="31" spans="1:18" ht="25.5" hidden="1" customHeight="1" collapsed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0</v>
      </c>
      <c r="J31" s="394">
        <f>SUM(J32+J38)</f>
        <v>0</v>
      </c>
      <c r="K31" s="396">
        <f>SUM(K32+K38)</f>
        <v>0</v>
      </c>
      <c r="L31" s="397">
        <f>SUM(L32+L38)</f>
        <v>0</v>
      </c>
    </row>
    <row r="32" spans="1:18" hidden="1" collapsed="1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0</v>
      </c>
      <c r="J32" s="394">
        <f>SUM(J33)</f>
        <v>0</v>
      </c>
      <c r="K32" s="395">
        <f>SUM(K33)</f>
        <v>0</v>
      </c>
      <c r="L32" s="394">
        <f>SUM(L33)</f>
        <v>0</v>
      </c>
      <c r="Q32"/>
    </row>
    <row r="33" spans="1:18" ht="15.75" hidden="1" customHeight="1" collapsed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0</v>
      </c>
      <c r="J33" s="394">
        <f t="shared" ref="J33:L34" si="0">SUM(J34)</f>
        <v>0</v>
      </c>
      <c r="K33" s="394">
        <f t="shared" si="0"/>
        <v>0</v>
      </c>
      <c r="L33" s="394">
        <f t="shared" si="0"/>
        <v>0</v>
      </c>
      <c r="Q33" s="95"/>
    </row>
    <row r="34" spans="1:18" ht="15.75" hidden="1" customHeight="1" collapsed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0</v>
      </c>
      <c r="J34" s="395">
        <f t="shared" si="0"/>
        <v>0</v>
      </c>
      <c r="K34" s="395">
        <f t="shared" si="0"/>
        <v>0</v>
      </c>
      <c r="L34" s="395">
        <f t="shared" si="0"/>
        <v>0</v>
      </c>
      <c r="Q34" s="95"/>
    </row>
    <row r="35" spans="1:18" ht="15.75" hidden="1" customHeight="1" collapsed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0</v>
      </c>
      <c r="J35" s="312">
        <v>0</v>
      </c>
      <c r="K35" s="312">
        <v>0</v>
      </c>
      <c r="L35" s="312">
        <v>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hidden="1" customHeight="1" collapsed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0</v>
      </c>
      <c r="J38" s="394">
        <f t="shared" si="1"/>
        <v>0</v>
      </c>
      <c r="K38" s="395">
        <f t="shared" si="1"/>
        <v>0</v>
      </c>
      <c r="L38" s="394">
        <f t="shared" si="1"/>
        <v>0</v>
      </c>
      <c r="Q38" s="95"/>
    </row>
    <row r="39" spans="1:18" hidden="1" collapsed="1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0</v>
      </c>
      <c r="J39" s="394">
        <f t="shared" si="1"/>
        <v>0</v>
      </c>
      <c r="K39" s="394">
        <f t="shared" si="1"/>
        <v>0</v>
      </c>
      <c r="L39" s="394">
        <f t="shared" si="1"/>
        <v>0</v>
      </c>
      <c r="Q39"/>
    </row>
    <row r="40" spans="1:18" ht="15.75" hidden="1" customHeight="1" collapsed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0</v>
      </c>
      <c r="J40" s="394">
        <f t="shared" si="1"/>
        <v>0</v>
      </c>
      <c r="K40" s="394">
        <f t="shared" si="1"/>
        <v>0</v>
      </c>
      <c r="L40" s="394">
        <f t="shared" si="1"/>
        <v>0</v>
      </c>
      <c r="Q40" s="95"/>
    </row>
    <row r="41" spans="1:18" ht="15.75" hidden="1" customHeight="1" collapsed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0</v>
      </c>
      <c r="J41" s="312">
        <v>0</v>
      </c>
      <c r="K41" s="312">
        <v>0</v>
      </c>
      <c r="L41" s="312">
        <v>0</v>
      </c>
      <c r="Q41" s="95"/>
    </row>
    <row r="42" spans="1:18" hidden="1" collapsed="1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0</v>
      </c>
      <c r="J42" s="399">
        <f t="shared" si="2"/>
        <v>0</v>
      </c>
      <c r="K42" s="398">
        <f t="shared" si="2"/>
        <v>0</v>
      </c>
      <c r="L42" s="398">
        <f t="shared" si="2"/>
        <v>0</v>
      </c>
    </row>
    <row r="43" spans="1:18" ht="15.75" hidden="1" customHeight="1" collapsed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0</v>
      </c>
      <c r="J43" s="395">
        <f t="shared" si="2"/>
        <v>0</v>
      </c>
      <c r="K43" s="394">
        <f t="shared" si="2"/>
        <v>0</v>
      </c>
      <c r="L43" s="395">
        <f t="shared" si="2"/>
        <v>0</v>
      </c>
      <c r="Q43"/>
      <c r="R43" s="95"/>
    </row>
    <row r="44" spans="1:18" ht="15.75" hidden="1" customHeight="1" collapsed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0</v>
      </c>
      <c r="J44" s="395">
        <f t="shared" si="2"/>
        <v>0</v>
      </c>
      <c r="K44" s="397">
        <f t="shared" si="2"/>
        <v>0</v>
      </c>
      <c r="L44" s="397">
        <f t="shared" si="2"/>
        <v>0</v>
      </c>
      <c r="Q44" s="95"/>
      <c r="R44"/>
    </row>
    <row r="45" spans="1:18" ht="15.75" hidden="1" customHeight="1" collapsed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0</v>
      </c>
      <c r="J45" s="400">
        <f>SUM(J46:J60)</f>
        <v>0</v>
      </c>
      <c r="K45" s="401">
        <f>SUM(K46:K60)</f>
        <v>0</v>
      </c>
      <c r="L45" s="401">
        <f>SUM(L46:L60)</f>
        <v>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hidden="1" customHeight="1" collapsed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0</v>
      </c>
      <c r="J60" s="312">
        <v>0</v>
      </c>
      <c r="K60" s="312">
        <v>0</v>
      </c>
      <c r="L60" s="312">
        <v>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1720</v>
      </c>
      <c r="J135" s="402">
        <f>SUM(J136+J141+J149)</f>
        <v>1720</v>
      </c>
      <c r="K135" s="395">
        <f>SUM(K136+K141+K149)</f>
        <v>1720</v>
      </c>
      <c r="L135" s="394">
        <f>SUM(L136+L141+L149)</f>
        <v>1720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1720</v>
      </c>
      <c r="J149" s="402">
        <f t="shared" si="15"/>
        <v>1720</v>
      </c>
      <c r="K149" s="395">
        <f t="shared" si="15"/>
        <v>1720</v>
      </c>
      <c r="L149" s="394">
        <f t="shared" si="15"/>
        <v>1720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1720</v>
      </c>
      <c r="J150" s="408">
        <f t="shared" si="15"/>
        <v>1720</v>
      </c>
      <c r="K150" s="401">
        <f t="shared" si="15"/>
        <v>1720</v>
      </c>
      <c r="L150" s="400">
        <f t="shared" si="15"/>
        <v>1720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1720</v>
      </c>
      <c r="J151" s="402">
        <f>SUM(J152:J153)</f>
        <v>1720</v>
      </c>
      <c r="K151" s="395">
        <f>SUM(K152:K153)</f>
        <v>1720</v>
      </c>
      <c r="L151" s="394">
        <f>SUM(L152:L153)</f>
        <v>1720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1720</v>
      </c>
      <c r="J152" s="318">
        <v>1720</v>
      </c>
      <c r="K152" s="318">
        <v>1720</v>
      </c>
      <c r="L152" s="318">
        <v>1720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1720</v>
      </c>
      <c r="J364" s="405">
        <f>SUM(J30+J180)</f>
        <v>1720</v>
      </c>
      <c r="K364" s="405">
        <f>SUM(K30+K180)</f>
        <v>1720</v>
      </c>
      <c r="L364" s="405">
        <f>SUM(L30+L180)</f>
        <v>1720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K27:K28"/>
    <mergeCell ref="L27:L28"/>
    <mergeCell ref="A29:F29"/>
    <mergeCell ref="K367:L367"/>
    <mergeCell ref="D370:G370"/>
    <mergeCell ref="K370:L370"/>
    <mergeCell ref="A23:I23"/>
    <mergeCell ref="G25:H25"/>
    <mergeCell ref="A26:I26"/>
    <mergeCell ref="A27:F28"/>
    <mergeCell ref="G27:G28"/>
    <mergeCell ref="H27:H28"/>
    <mergeCell ref="I27:J27"/>
    <mergeCell ref="A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rintOptions horizontalCentered="1"/>
  <pageMargins left="0.70866141732283472" right="0" top="0" bottom="0" header="0" footer="0"/>
  <pageSetup paperSize="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221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225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220</v>
      </c>
      <c r="K25" s="310" t="s">
        <v>220</v>
      </c>
      <c r="L25" s="310" t="s">
        <v>220</v>
      </c>
      <c r="M25" s="93"/>
    </row>
    <row r="26" spans="1:18">
      <c r="A26" s="600" t="s">
        <v>226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3765</v>
      </c>
      <c r="J30" s="394">
        <f>SUM(J31+J42+J61+J82+J89+J109+J135+J154+J164)</f>
        <v>3765</v>
      </c>
      <c r="K30" s="395">
        <f>SUM(K31+K42+K61+K82+K89+K109+K135+K154+K164)</f>
        <v>3765</v>
      </c>
      <c r="L30" s="394">
        <f>SUM(L31+L42+L61+L82+L89+L109+L135+L154+L164)</f>
        <v>3765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3765</v>
      </c>
      <c r="J31" s="394">
        <f>SUM(J32+J38)</f>
        <v>3765</v>
      </c>
      <c r="K31" s="396">
        <f>SUM(K32+K38)</f>
        <v>3765</v>
      </c>
      <c r="L31" s="397">
        <f>SUM(L32+L38)</f>
        <v>3765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3711</v>
      </c>
      <c r="J32" s="394">
        <f>SUM(J33)</f>
        <v>3711</v>
      </c>
      <c r="K32" s="395">
        <f>SUM(K33)</f>
        <v>3711</v>
      </c>
      <c r="L32" s="394">
        <f>SUM(L33)</f>
        <v>3711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3711</v>
      </c>
      <c r="J33" s="394">
        <f t="shared" ref="J33:L34" si="0">SUM(J34)</f>
        <v>3711</v>
      </c>
      <c r="K33" s="394">
        <f t="shared" si="0"/>
        <v>3711</v>
      </c>
      <c r="L33" s="394">
        <f t="shared" si="0"/>
        <v>3711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3711</v>
      </c>
      <c r="J34" s="395">
        <f t="shared" si="0"/>
        <v>3711</v>
      </c>
      <c r="K34" s="395">
        <f t="shared" si="0"/>
        <v>3711</v>
      </c>
      <c r="L34" s="395">
        <f t="shared" si="0"/>
        <v>3711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3711</v>
      </c>
      <c r="J35" s="312">
        <v>3711</v>
      </c>
      <c r="K35" s="312">
        <v>3711</v>
      </c>
      <c r="L35" s="312">
        <v>3711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54</v>
      </c>
      <c r="J38" s="394">
        <f t="shared" si="1"/>
        <v>54</v>
      </c>
      <c r="K38" s="395">
        <f t="shared" si="1"/>
        <v>54</v>
      </c>
      <c r="L38" s="394">
        <f t="shared" si="1"/>
        <v>54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54</v>
      </c>
      <c r="J39" s="394">
        <f t="shared" si="1"/>
        <v>54</v>
      </c>
      <c r="K39" s="394">
        <f t="shared" si="1"/>
        <v>54</v>
      </c>
      <c r="L39" s="394">
        <f t="shared" si="1"/>
        <v>54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54</v>
      </c>
      <c r="J40" s="394">
        <f t="shared" si="1"/>
        <v>54</v>
      </c>
      <c r="K40" s="394">
        <f t="shared" si="1"/>
        <v>54</v>
      </c>
      <c r="L40" s="394">
        <f t="shared" si="1"/>
        <v>54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54</v>
      </c>
      <c r="J41" s="312">
        <v>54</v>
      </c>
      <c r="K41" s="312">
        <v>54</v>
      </c>
      <c r="L41" s="312">
        <v>54</v>
      </c>
      <c r="Q41" s="95"/>
    </row>
    <row r="42" spans="1:18" hidden="1" collapsed="1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0</v>
      </c>
      <c r="J42" s="399">
        <f t="shared" si="2"/>
        <v>0</v>
      </c>
      <c r="K42" s="398">
        <f t="shared" si="2"/>
        <v>0</v>
      </c>
      <c r="L42" s="398">
        <f t="shared" si="2"/>
        <v>0</v>
      </c>
    </row>
    <row r="43" spans="1:18" ht="15.75" hidden="1" customHeight="1" collapsed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0</v>
      </c>
      <c r="J43" s="395">
        <f t="shared" si="2"/>
        <v>0</v>
      </c>
      <c r="K43" s="394">
        <f t="shared" si="2"/>
        <v>0</v>
      </c>
      <c r="L43" s="395">
        <f t="shared" si="2"/>
        <v>0</v>
      </c>
      <c r="Q43"/>
      <c r="R43" s="95"/>
    </row>
    <row r="44" spans="1:18" ht="15.75" hidden="1" customHeight="1" collapsed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0</v>
      </c>
      <c r="J44" s="395">
        <f t="shared" si="2"/>
        <v>0</v>
      </c>
      <c r="K44" s="397">
        <f t="shared" si="2"/>
        <v>0</v>
      </c>
      <c r="L44" s="397">
        <f t="shared" si="2"/>
        <v>0</v>
      </c>
      <c r="Q44" s="95"/>
      <c r="R44"/>
    </row>
    <row r="45" spans="1:18" ht="15.75" hidden="1" customHeight="1" collapsed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0</v>
      </c>
      <c r="J45" s="400">
        <f>SUM(J46:J60)</f>
        <v>0</v>
      </c>
      <c r="K45" s="401">
        <f>SUM(K46:K60)</f>
        <v>0</v>
      </c>
      <c r="L45" s="401">
        <f>SUM(L46:L60)</f>
        <v>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hidden="1" customHeight="1" collapsed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0</v>
      </c>
      <c r="J60" s="312">
        <v>0</v>
      </c>
      <c r="K60" s="312">
        <v>0</v>
      </c>
      <c r="L60" s="312">
        <v>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3765</v>
      </c>
      <c r="J364" s="405">
        <f>SUM(J30+J180)</f>
        <v>3765</v>
      </c>
      <c r="K364" s="405">
        <f>SUM(K30+K180)</f>
        <v>3765</v>
      </c>
      <c r="L364" s="405">
        <f>SUM(L30+L180)</f>
        <v>3765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zoomScaleNormal="100"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217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373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219</v>
      </c>
      <c r="K25" s="310" t="s">
        <v>220</v>
      </c>
      <c r="L25" s="310" t="s">
        <v>220</v>
      </c>
      <c r="M25" s="93"/>
    </row>
    <row r="26" spans="1:18">
      <c r="A26" s="600" t="s">
        <v>473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4775</v>
      </c>
      <c r="J30" s="394">
        <f>SUM(J31+J42+J61+J82+J89+J109+J135+J154+J164)</f>
        <v>4775</v>
      </c>
      <c r="K30" s="395">
        <f>SUM(K31+K42+K61+K82+K89+K109+K135+K154+K164)</f>
        <v>4775</v>
      </c>
      <c r="L30" s="394">
        <f>SUM(L31+L42+L61+L82+L89+L109+L135+L154+L164)</f>
        <v>4775</v>
      </c>
      <c r="M30" s="81"/>
      <c r="N30" s="81"/>
      <c r="O30" s="81"/>
      <c r="P30" s="81"/>
      <c r="Q30" s="81"/>
      <c r="R30" s="81"/>
    </row>
    <row r="31" spans="1:18" ht="25.5" hidden="1" customHeight="1" collapsed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0</v>
      </c>
      <c r="J31" s="394">
        <f>SUM(J32+J38)</f>
        <v>0</v>
      </c>
      <c r="K31" s="396">
        <f>SUM(K32+K38)</f>
        <v>0</v>
      </c>
      <c r="L31" s="397">
        <f>SUM(L32+L38)</f>
        <v>0</v>
      </c>
    </row>
    <row r="32" spans="1:18" hidden="1" collapsed="1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0</v>
      </c>
      <c r="J32" s="394">
        <f>SUM(J33)</f>
        <v>0</v>
      </c>
      <c r="K32" s="395">
        <f>SUM(K33)</f>
        <v>0</v>
      </c>
      <c r="L32" s="394">
        <f>SUM(L33)</f>
        <v>0</v>
      </c>
      <c r="Q32"/>
    </row>
    <row r="33" spans="1:18" ht="15.75" hidden="1" customHeight="1" collapsed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0</v>
      </c>
      <c r="J33" s="394">
        <f t="shared" ref="J33:L34" si="0">SUM(J34)</f>
        <v>0</v>
      </c>
      <c r="K33" s="394">
        <f t="shared" si="0"/>
        <v>0</v>
      </c>
      <c r="L33" s="394">
        <f t="shared" si="0"/>
        <v>0</v>
      </c>
      <c r="Q33" s="95"/>
    </row>
    <row r="34" spans="1:18" ht="15.75" hidden="1" customHeight="1" collapsed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0</v>
      </c>
      <c r="J34" s="395">
        <f t="shared" si="0"/>
        <v>0</v>
      </c>
      <c r="K34" s="395">
        <f t="shared" si="0"/>
        <v>0</v>
      </c>
      <c r="L34" s="395">
        <f t="shared" si="0"/>
        <v>0</v>
      </c>
      <c r="Q34" s="95"/>
    </row>
    <row r="35" spans="1:18" ht="15.75" hidden="1" customHeight="1" collapsed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0</v>
      </c>
      <c r="J35" s="312">
        <v>0</v>
      </c>
      <c r="K35" s="312">
        <v>0</v>
      </c>
      <c r="L35" s="312">
        <v>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hidden="1" customHeight="1" collapsed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0</v>
      </c>
      <c r="J38" s="394">
        <f t="shared" si="1"/>
        <v>0</v>
      </c>
      <c r="K38" s="395">
        <f t="shared" si="1"/>
        <v>0</v>
      </c>
      <c r="L38" s="394">
        <f t="shared" si="1"/>
        <v>0</v>
      </c>
      <c r="Q38" s="95"/>
    </row>
    <row r="39" spans="1:18" hidden="1" collapsed="1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0</v>
      </c>
      <c r="J39" s="394">
        <f t="shared" si="1"/>
        <v>0</v>
      </c>
      <c r="K39" s="394">
        <f t="shared" si="1"/>
        <v>0</v>
      </c>
      <c r="L39" s="394">
        <f t="shared" si="1"/>
        <v>0</v>
      </c>
      <c r="Q39"/>
    </row>
    <row r="40" spans="1:18" ht="15.75" hidden="1" customHeight="1" collapsed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0</v>
      </c>
      <c r="J40" s="394">
        <f t="shared" si="1"/>
        <v>0</v>
      </c>
      <c r="K40" s="394">
        <f t="shared" si="1"/>
        <v>0</v>
      </c>
      <c r="L40" s="394">
        <f t="shared" si="1"/>
        <v>0</v>
      </c>
      <c r="Q40" s="95"/>
    </row>
    <row r="41" spans="1:18" ht="15.75" hidden="1" customHeight="1" collapsed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0</v>
      </c>
      <c r="J41" s="312">
        <v>0</v>
      </c>
      <c r="K41" s="312">
        <v>0</v>
      </c>
      <c r="L41" s="312">
        <v>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4775</v>
      </c>
      <c r="J42" s="399">
        <f t="shared" si="2"/>
        <v>4775</v>
      </c>
      <c r="K42" s="398">
        <f t="shared" si="2"/>
        <v>4775</v>
      </c>
      <c r="L42" s="398">
        <f t="shared" si="2"/>
        <v>4775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4775</v>
      </c>
      <c r="J43" s="395">
        <f t="shared" si="2"/>
        <v>4775</v>
      </c>
      <c r="K43" s="394">
        <f t="shared" si="2"/>
        <v>4775</v>
      </c>
      <c r="L43" s="395">
        <f t="shared" si="2"/>
        <v>4775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4775</v>
      </c>
      <c r="J44" s="395">
        <f t="shared" si="2"/>
        <v>4775</v>
      </c>
      <c r="K44" s="397">
        <f t="shared" si="2"/>
        <v>4775</v>
      </c>
      <c r="L44" s="397">
        <f t="shared" si="2"/>
        <v>4775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4775</v>
      </c>
      <c r="J45" s="400">
        <f>SUM(J46:J60)</f>
        <v>4775</v>
      </c>
      <c r="K45" s="401">
        <f>SUM(K46:K60)</f>
        <v>4775</v>
      </c>
      <c r="L45" s="401">
        <f>SUM(L46:L60)</f>
        <v>4775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810</v>
      </c>
      <c r="J55" s="312">
        <v>810</v>
      </c>
      <c r="K55" s="312">
        <v>810</v>
      </c>
      <c r="L55" s="312">
        <v>810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3965</v>
      </c>
      <c r="J58" s="312">
        <v>3965</v>
      </c>
      <c r="K58" s="312">
        <v>3965</v>
      </c>
      <c r="L58" s="312">
        <v>3965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hidden="1" customHeight="1" collapsed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0</v>
      </c>
      <c r="J60" s="312">
        <v>0</v>
      </c>
      <c r="K60" s="312">
        <v>0</v>
      </c>
      <c r="L60" s="312">
        <v>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1725</v>
      </c>
      <c r="J180" s="402">
        <f>SUM(J181+J234+J299)</f>
        <v>1725</v>
      </c>
      <c r="K180" s="395">
        <f>SUM(K181+K234+K299)</f>
        <v>1725</v>
      </c>
      <c r="L180" s="394">
        <f>SUM(L181+L234+L299)</f>
        <v>1725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1725</v>
      </c>
      <c r="J181" s="398">
        <f>SUM(J182+J205+J212+J224+J228)</f>
        <v>1725</v>
      </c>
      <c r="K181" s="398">
        <f>SUM(K182+K205+K212+K224+K228)</f>
        <v>1725</v>
      </c>
      <c r="L181" s="398">
        <f>SUM(L182+L205+L212+L224+L228)</f>
        <v>1725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1725</v>
      </c>
      <c r="J182" s="402">
        <f>SUM(J183+J186+J191+J197+J202)</f>
        <v>1725</v>
      </c>
      <c r="K182" s="395">
        <f>SUM(K183+K186+K191+K197+K202)</f>
        <v>1725</v>
      </c>
      <c r="L182" s="394">
        <f>SUM(L183+L186+L191+L197+L202)</f>
        <v>1725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1725</v>
      </c>
      <c r="J191" s="402">
        <f>J192</f>
        <v>1725</v>
      </c>
      <c r="K191" s="395">
        <f>K192</f>
        <v>1725</v>
      </c>
      <c r="L191" s="394">
        <f>L192</f>
        <v>1725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1725</v>
      </c>
      <c r="J192" s="394">
        <f>SUM(J193:J196)</f>
        <v>1725</v>
      </c>
      <c r="K192" s="394">
        <f>SUM(K193:K196)</f>
        <v>1725</v>
      </c>
      <c r="L192" s="394">
        <f>SUM(L193:L196)</f>
        <v>1725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customHeight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1725</v>
      </c>
      <c r="J196" s="324">
        <v>1725</v>
      </c>
      <c r="K196" s="313">
        <v>1725</v>
      </c>
      <c r="L196" s="313">
        <v>1725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6500</v>
      </c>
      <c r="J364" s="405">
        <f>SUM(J30+J180)</f>
        <v>6500</v>
      </c>
      <c r="K364" s="405">
        <f>SUM(K30+K180)</f>
        <v>6500</v>
      </c>
      <c r="L364" s="405">
        <f>SUM(L30+L180)</f>
        <v>6500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G16:K16"/>
    <mergeCell ref="E17:K17"/>
    <mergeCell ref="A18:L18"/>
    <mergeCell ref="A22:I22"/>
    <mergeCell ref="A9:L9"/>
    <mergeCell ref="G10:K10"/>
    <mergeCell ref="G11:K11"/>
    <mergeCell ref="B13:L13"/>
    <mergeCell ref="G15:K15"/>
  </mergeCells>
  <printOptions horizontalCentered="1"/>
  <pageMargins left="0" right="0" top="0" bottom="0" header="0" footer="0"/>
  <pageSetup paperSize="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.14062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/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227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/>
      <c r="J25" s="309"/>
      <c r="K25" s="310"/>
      <c r="L25" s="310"/>
      <c r="M25" s="93"/>
    </row>
    <row r="26" spans="1:18">
      <c r="A26" s="600" t="s">
        <v>228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735928</v>
      </c>
      <c r="J30" s="394">
        <f>SUM(J31+J42+J61+J82+J89+J109+J135+J154+J164)</f>
        <v>735928</v>
      </c>
      <c r="K30" s="395">
        <f>SUM(K31+K42+K61+K82+K89+K109+K135+K154+K164)</f>
        <v>735928</v>
      </c>
      <c r="L30" s="394">
        <f>SUM(L31+L42+L61+L82+L89+L109+L135+L154+L164)</f>
        <v>735928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715800</v>
      </c>
      <c r="J31" s="394">
        <f>SUM(J32+J38)</f>
        <v>715800</v>
      </c>
      <c r="K31" s="396">
        <f>SUM(K32+K38)</f>
        <v>715800</v>
      </c>
      <c r="L31" s="397">
        <f>SUM(L32+L38)</f>
        <v>715800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705400</v>
      </c>
      <c r="J32" s="394">
        <f>SUM(J33)</f>
        <v>705400</v>
      </c>
      <c r="K32" s="395">
        <f>SUM(K33)</f>
        <v>705400</v>
      </c>
      <c r="L32" s="394">
        <f>SUM(L33)</f>
        <v>705400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705400</v>
      </c>
      <c r="J33" s="394">
        <f t="shared" ref="J33:L34" si="0">SUM(J34)</f>
        <v>705400</v>
      </c>
      <c r="K33" s="394">
        <f t="shared" si="0"/>
        <v>705400</v>
      </c>
      <c r="L33" s="394">
        <f t="shared" si="0"/>
        <v>705400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705400</v>
      </c>
      <c r="J34" s="395">
        <f t="shared" si="0"/>
        <v>705400</v>
      </c>
      <c r="K34" s="395">
        <f t="shared" si="0"/>
        <v>705400</v>
      </c>
      <c r="L34" s="395">
        <f t="shared" si="0"/>
        <v>705400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705400</v>
      </c>
      <c r="J35" s="312">
        <v>705400</v>
      </c>
      <c r="K35" s="312">
        <v>705400</v>
      </c>
      <c r="L35" s="312">
        <v>705400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10400</v>
      </c>
      <c r="J38" s="394">
        <f t="shared" si="1"/>
        <v>10400</v>
      </c>
      <c r="K38" s="395">
        <f t="shared" si="1"/>
        <v>10400</v>
      </c>
      <c r="L38" s="394">
        <f t="shared" si="1"/>
        <v>10400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10400</v>
      </c>
      <c r="J39" s="394">
        <f t="shared" si="1"/>
        <v>10400</v>
      </c>
      <c r="K39" s="394">
        <f t="shared" si="1"/>
        <v>10400</v>
      </c>
      <c r="L39" s="394">
        <f t="shared" si="1"/>
        <v>10400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10400</v>
      </c>
      <c r="J40" s="394">
        <f t="shared" si="1"/>
        <v>10400</v>
      </c>
      <c r="K40" s="394">
        <f t="shared" si="1"/>
        <v>10400</v>
      </c>
      <c r="L40" s="394">
        <f t="shared" si="1"/>
        <v>10400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10400</v>
      </c>
      <c r="J41" s="312">
        <v>10400</v>
      </c>
      <c r="K41" s="312">
        <v>10400</v>
      </c>
      <c r="L41" s="312">
        <v>10400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14300</v>
      </c>
      <c r="J42" s="399">
        <f t="shared" si="2"/>
        <v>14300</v>
      </c>
      <c r="K42" s="398">
        <f t="shared" si="2"/>
        <v>14300</v>
      </c>
      <c r="L42" s="398">
        <f t="shared" si="2"/>
        <v>14300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14300</v>
      </c>
      <c r="J43" s="395">
        <f t="shared" si="2"/>
        <v>14300</v>
      </c>
      <c r="K43" s="394">
        <f t="shared" si="2"/>
        <v>14300</v>
      </c>
      <c r="L43" s="395">
        <f t="shared" si="2"/>
        <v>14300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14300</v>
      </c>
      <c r="J44" s="395">
        <f t="shared" si="2"/>
        <v>14300</v>
      </c>
      <c r="K44" s="397">
        <f t="shared" si="2"/>
        <v>14300</v>
      </c>
      <c r="L44" s="397">
        <f t="shared" si="2"/>
        <v>14300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14300</v>
      </c>
      <c r="J45" s="400">
        <f>SUM(J46:J60)</f>
        <v>14300</v>
      </c>
      <c r="K45" s="401">
        <f>SUM(K46:K60)</f>
        <v>14300</v>
      </c>
      <c r="L45" s="401">
        <f>SUM(L46:L60)</f>
        <v>14300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customHeight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128</v>
      </c>
      <c r="J51" s="312">
        <v>128</v>
      </c>
      <c r="K51" s="312">
        <v>128</v>
      </c>
      <c r="L51" s="312">
        <v>128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1410</v>
      </c>
      <c r="J55" s="312">
        <v>1410</v>
      </c>
      <c r="K55" s="312">
        <v>1410</v>
      </c>
      <c r="L55" s="312">
        <v>1410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2200</v>
      </c>
      <c r="J58" s="312">
        <v>2200</v>
      </c>
      <c r="K58" s="312">
        <v>2200</v>
      </c>
      <c r="L58" s="312">
        <v>2200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10562</v>
      </c>
      <c r="J60" s="312">
        <v>10562</v>
      </c>
      <c r="K60" s="312">
        <v>10562</v>
      </c>
      <c r="L60" s="312">
        <v>10562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5828</v>
      </c>
      <c r="J135" s="402">
        <f>SUM(J136+J141+J149)</f>
        <v>5828</v>
      </c>
      <c r="K135" s="395">
        <f>SUM(K136+K141+K149)</f>
        <v>5828</v>
      </c>
      <c r="L135" s="394">
        <f>SUM(L136+L141+L149)</f>
        <v>5828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5828</v>
      </c>
      <c r="J149" s="402">
        <f t="shared" si="15"/>
        <v>5828</v>
      </c>
      <c r="K149" s="395">
        <f t="shared" si="15"/>
        <v>5828</v>
      </c>
      <c r="L149" s="394">
        <f t="shared" si="15"/>
        <v>5828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5828</v>
      </c>
      <c r="J150" s="408">
        <f t="shared" si="15"/>
        <v>5828</v>
      </c>
      <c r="K150" s="401">
        <f t="shared" si="15"/>
        <v>5828</v>
      </c>
      <c r="L150" s="400">
        <f t="shared" si="15"/>
        <v>5828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5828</v>
      </c>
      <c r="J151" s="402">
        <f>SUM(J152:J153)</f>
        <v>5828</v>
      </c>
      <c r="K151" s="395">
        <f>SUM(K152:K153)</f>
        <v>5828</v>
      </c>
      <c r="L151" s="394">
        <f>SUM(L152:L153)</f>
        <v>5828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5828</v>
      </c>
      <c r="J152" s="318">
        <v>5828</v>
      </c>
      <c r="K152" s="318">
        <v>5828</v>
      </c>
      <c r="L152" s="318">
        <v>5828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735928</v>
      </c>
      <c r="J364" s="405">
        <f>SUM(J30+J180)</f>
        <v>735928</v>
      </c>
      <c r="K364" s="405">
        <f>SUM(K30+K180)</f>
        <v>735928</v>
      </c>
      <c r="L364" s="405">
        <f>SUM(L30+L180)</f>
        <v>735928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.14062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217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227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219</v>
      </c>
      <c r="K25" s="310" t="s">
        <v>220</v>
      </c>
      <c r="L25" s="310" t="s">
        <v>220</v>
      </c>
      <c r="M25" s="93"/>
    </row>
    <row r="26" spans="1:18">
      <c r="A26" s="600" t="s">
        <v>228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553428</v>
      </c>
      <c r="J30" s="394">
        <f>SUM(J31+J42+J61+J82+J89+J109+J135+J154+J164)</f>
        <v>553428</v>
      </c>
      <c r="K30" s="395">
        <f>SUM(K31+K42+K61+K82+K89+K109+K135+K154+K164)</f>
        <v>553428</v>
      </c>
      <c r="L30" s="394">
        <f>SUM(L31+L42+L61+L82+L89+L109+L135+L154+L164)</f>
        <v>553428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539000</v>
      </c>
      <c r="J31" s="394">
        <f>SUM(J32+J38)</f>
        <v>539000</v>
      </c>
      <c r="K31" s="396">
        <f>SUM(K32+K38)</f>
        <v>539000</v>
      </c>
      <c r="L31" s="397">
        <f>SUM(L32+L38)</f>
        <v>539000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531300</v>
      </c>
      <c r="J32" s="394">
        <f>SUM(J33)</f>
        <v>531300</v>
      </c>
      <c r="K32" s="395">
        <f>SUM(K33)</f>
        <v>531300</v>
      </c>
      <c r="L32" s="394">
        <f>SUM(L33)</f>
        <v>531300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531300</v>
      </c>
      <c r="J33" s="394">
        <f t="shared" ref="J33:L34" si="0">SUM(J34)</f>
        <v>531300</v>
      </c>
      <c r="K33" s="394">
        <f t="shared" si="0"/>
        <v>531300</v>
      </c>
      <c r="L33" s="394">
        <f t="shared" si="0"/>
        <v>531300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531300</v>
      </c>
      <c r="J34" s="395">
        <f t="shared" si="0"/>
        <v>531300</v>
      </c>
      <c r="K34" s="395">
        <f t="shared" si="0"/>
        <v>531300</v>
      </c>
      <c r="L34" s="395">
        <f t="shared" si="0"/>
        <v>531300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531300</v>
      </c>
      <c r="J35" s="312">
        <v>531300</v>
      </c>
      <c r="K35" s="312">
        <v>531300</v>
      </c>
      <c r="L35" s="312">
        <v>531300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7700</v>
      </c>
      <c r="J38" s="394">
        <f t="shared" si="1"/>
        <v>7700</v>
      </c>
      <c r="K38" s="395">
        <f t="shared" si="1"/>
        <v>7700</v>
      </c>
      <c r="L38" s="394">
        <f t="shared" si="1"/>
        <v>7700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7700</v>
      </c>
      <c r="J39" s="394">
        <f t="shared" si="1"/>
        <v>7700</v>
      </c>
      <c r="K39" s="394">
        <f t="shared" si="1"/>
        <v>7700</v>
      </c>
      <c r="L39" s="394">
        <f t="shared" si="1"/>
        <v>7700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7700</v>
      </c>
      <c r="J40" s="394">
        <f t="shared" si="1"/>
        <v>7700</v>
      </c>
      <c r="K40" s="394">
        <f t="shared" si="1"/>
        <v>7700</v>
      </c>
      <c r="L40" s="394">
        <f t="shared" si="1"/>
        <v>7700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7700</v>
      </c>
      <c r="J41" s="312">
        <v>7700</v>
      </c>
      <c r="K41" s="312">
        <v>7700</v>
      </c>
      <c r="L41" s="312">
        <v>7700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9800</v>
      </c>
      <c r="J42" s="399">
        <f t="shared" si="2"/>
        <v>9800</v>
      </c>
      <c r="K42" s="398">
        <f t="shared" si="2"/>
        <v>9800</v>
      </c>
      <c r="L42" s="398">
        <f t="shared" si="2"/>
        <v>9800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9800</v>
      </c>
      <c r="J43" s="395">
        <f t="shared" si="2"/>
        <v>9800</v>
      </c>
      <c r="K43" s="394">
        <f t="shared" si="2"/>
        <v>9800</v>
      </c>
      <c r="L43" s="395">
        <f t="shared" si="2"/>
        <v>9800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9800</v>
      </c>
      <c r="J44" s="395">
        <f t="shared" si="2"/>
        <v>9800</v>
      </c>
      <c r="K44" s="397">
        <f t="shared" si="2"/>
        <v>9800</v>
      </c>
      <c r="L44" s="397">
        <f t="shared" si="2"/>
        <v>9800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9800</v>
      </c>
      <c r="J45" s="400">
        <f>SUM(J46:J60)</f>
        <v>9800</v>
      </c>
      <c r="K45" s="401">
        <f>SUM(K46:K60)</f>
        <v>9800</v>
      </c>
      <c r="L45" s="401">
        <f>SUM(L46:L60)</f>
        <v>9800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customHeight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128</v>
      </c>
      <c r="J51" s="312">
        <v>128</v>
      </c>
      <c r="K51" s="312">
        <v>128</v>
      </c>
      <c r="L51" s="312">
        <v>128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1200</v>
      </c>
      <c r="J55" s="312">
        <v>1200</v>
      </c>
      <c r="K55" s="312">
        <v>1200</v>
      </c>
      <c r="L55" s="312">
        <v>1200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1500</v>
      </c>
      <c r="J58" s="312">
        <v>1500</v>
      </c>
      <c r="K58" s="312">
        <v>1500</v>
      </c>
      <c r="L58" s="312">
        <v>1500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6972</v>
      </c>
      <c r="J60" s="312">
        <v>6972</v>
      </c>
      <c r="K60" s="312">
        <v>6972</v>
      </c>
      <c r="L60" s="312">
        <v>6972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4628</v>
      </c>
      <c r="J135" s="402">
        <f>SUM(J136+J141+J149)</f>
        <v>4628</v>
      </c>
      <c r="K135" s="395">
        <f>SUM(K136+K141+K149)</f>
        <v>4628</v>
      </c>
      <c r="L135" s="394">
        <f>SUM(L136+L141+L149)</f>
        <v>4628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4628</v>
      </c>
      <c r="J149" s="402">
        <f t="shared" si="15"/>
        <v>4628</v>
      </c>
      <c r="K149" s="395">
        <f t="shared" si="15"/>
        <v>4628</v>
      </c>
      <c r="L149" s="394">
        <f t="shared" si="15"/>
        <v>4628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4628</v>
      </c>
      <c r="J150" s="408">
        <f t="shared" si="15"/>
        <v>4628</v>
      </c>
      <c r="K150" s="401">
        <f t="shared" si="15"/>
        <v>4628</v>
      </c>
      <c r="L150" s="400">
        <f t="shared" si="15"/>
        <v>4628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4628</v>
      </c>
      <c r="J151" s="402">
        <f>SUM(J152:J153)</f>
        <v>4628</v>
      </c>
      <c r="K151" s="395">
        <f>SUM(K152:K153)</f>
        <v>4628</v>
      </c>
      <c r="L151" s="394">
        <f>SUM(L152:L153)</f>
        <v>4628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4628</v>
      </c>
      <c r="J152" s="318">
        <v>4628</v>
      </c>
      <c r="K152" s="318">
        <v>4628</v>
      </c>
      <c r="L152" s="318">
        <v>4628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553428</v>
      </c>
      <c r="J364" s="405">
        <f>SUM(J30+J180)</f>
        <v>553428</v>
      </c>
      <c r="K364" s="405">
        <f>SUM(K30+K180)</f>
        <v>553428</v>
      </c>
      <c r="L364" s="405">
        <f>SUM(L30+L180)</f>
        <v>553428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 ht="29.1" customHeight="1">
      <c r="A22" s="628" t="s">
        <v>224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227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220</v>
      </c>
      <c r="K25" s="310" t="s">
        <v>219</v>
      </c>
      <c r="L25" s="310" t="s">
        <v>220</v>
      </c>
      <c r="M25" s="93"/>
    </row>
    <row r="26" spans="1:18">
      <c r="A26" s="600" t="s">
        <v>228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27110</v>
      </c>
      <c r="J30" s="394">
        <f>SUM(J31+J42+J61+J82+J89+J109+J135+J154+J164)</f>
        <v>27110</v>
      </c>
      <c r="K30" s="395">
        <f>SUM(K31+K42+K61+K82+K89+K109+K135+K154+K164)</f>
        <v>27110</v>
      </c>
      <c r="L30" s="394">
        <f>SUM(L31+L42+L61+L82+L89+L109+L135+L154+L164)</f>
        <v>27110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26200</v>
      </c>
      <c r="J31" s="394">
        <f>SUM(J32+J38)</f>
        <v>26200</v>
      </c>
      <c r="K31" s="396">
        <f>SUM(K32+K38)</f>
        <v>26200</v>
      </c>
      <c r="L31" s="397">
        <f>SUM(L32+L38)</f>
        <v>26200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25800</v>
      </c>
      <c r="J32" s="394">
        <f>SUM(J33)</f>
        <v>25800</v>
      </c>
      <c r="K32" s="395">
        <f>SUM(K33)</f>
        <v>25800</v>
      </c>
      <c r="L32" s="394">
        <f>SUM(L33)</f>
        <v>25800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25800</v>
      </c>
      <c r="J33" s="394">
        <f t="shared" ref="J33:L34" si="0">SUM(J34)</f>
        <v>25800</v>
      </c>
      <c r="K33" s="394">
        <f t="shared" si="0"/>
        <v>25800</v>
      </c>
      <c r="L33" s="394">
        <f t="shared" si="0"/>
        <v>25800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25800</v>
      </c>
      <c r="J34" s="395">
        <f t="shared" si="0"/>
        <v>25800</v>
      </c>
      <c r="K34" s="395">
        <f t="shared" si="0"/>
        <v>25800</v>
      </c>
      <c r="L34" s="395">
        <f t="shared" si="0"/>
        <v>25800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25800</v>
      </c>
      <c r="J35" s="312">
        <v>25800</v>
      </c>
      <c r="K35" s="312">
        <v>25800</v>
      </c>
      <c r="L35" s="312">
        <v>25800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400</v>
      </c>
      <c r="J38" s="394">
        <f t="shared" si="1"/>
        <v>400</v>
      </c>
      <c r="K38" s="395">
        <f t="shared" si="1"/>
        <v>400</v>
      </c>
      <c r="L38" s="394">
        <f t="shared" si="1"/>
        <v>400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400</v>
      </c>
      <c r="J39" s="394">
        <f t="shared" si="1"/>
        <v>400</v>
      </c>
      <c r="K39" s="394">
        <f t="shared" si="1"/>
        <v>400</v>
      </c>
      <c r="L39" s="394">
        <f t="shared" si="1"/>
        <v>400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400</v>
      </c>
      <c r="J40" s="394">
        <f t="shared" si="1"/>
        <v>400</v>
      </c>
      <c r="K40" s="394">
        <f t="shared" si="1"/>
        <v>400</v>
      </c>
      <c r="L40" s="394">
        <f t="shared" si="1"/>
        <v>400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400</v>
      </c>
      <c r="J41" s="312">
        <v>400</v>
      </c>
      <c r="K41" s="312">
        <v>400</v>
      </c>
      <c r="L41" s="312">
        <v>400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510</v>
      </c>
      <c r="J42" s="399">
        <f t="shared" si="2"/>
        <v>510</v>
      </c>
      <c r="K42" s="398">
        <f t="shared" si="2"/>
        <v>510</v>
      </c>
      <c r="L42" s="398">
        <f t="shared" si="2"/>
        <v>510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510</v>
      </c>
      <c r="J43" s="395">
        <f t="shared" si="2"/>
        <v>510</v>
      </c>
      <c r="K43" s="394">
        <f t="shared" si="2"/>
        <v>510</v>
      </c>
      <c r="L43" s="395">
        <f t="shared" si="2"/>
        <v>510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510</v>
      </c>
      <c r="J44" s="395">
        <f t="shared" si="2"/>
        <v>510</v>
      </c>
      <c r="K44" s="397">
        <f t="shared" si="2"/>
        <v>510</v>
      </c>
      <c r="L44" s="397">
        <f t="shared" si="2"/>
        <v>510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510</v>
      </c>
      <c r="J45" s="400">
        <f>SUM(J46:J60)</f>
        <v>510</v>
      </c>
      <c r="K45" s="401">
        <f>SUM(K46:K60)</f>
        <v>510</v>
      </c>
      <c r="L45" s="401">
        <f>SUM(L46:L60)</f>
        <v>510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10</v>
      </c>
      <c r="J55" s="312">
        <v>10</v>
      </c>
      <c r="K55" s="312">
        <v>10</v>
      </c>
      <c r="L55" s="312">
        <v>10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100</v>
      </c>
      <c r="J58" s="312">
        <v>100</v>
      </c>
      <c r="K58" s="312">
        <v>100</v>
      </c>
      <c r="L58" s="312">
        <v>100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400</v>
      </c>
      <c r="J60" s="312">
        <v>400</v>
      </c>
      <c r="K60" s="312">
        <v>400</v>
      </c>
      <c r="L60" s="312">
        <v>400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400</v>
      </c>
      <c r="J135" s="402">
        <f>SUM(J136+J141+J149)</f>
        <v>400</v>
      </c>
      <c r="K135" s="395">
        <f>SUM(K136+K141+K149)</f>
        <v>400</v>
      </c>
      <c r="L135" s="394">
        <f>SUM(L136+L141+L149)</f>
        <v>400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400</v>
      </c>
      <c r="J149" s="402">
        <f t="shared" si="15"/>
        <v>400</v>
      </c>
      <c r="K149" s="395">
        <f t="shared" si="15"/>
        <v>400</v>
      </c>
      <c r="L149" s="394">
        <f t="shared" si="15"/>
        <v>400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400</v>
      </c>
      <c r="J150" s="408">
        <f t="shared" si="15"/>
        <v>400</v>
      </c>
      <c r="K150" s="401">
        <f t="shared" si="15"/>
        <v>400</v>
      </c>
      <c r="L150" s="400">
        <f t="shared" si="15"/>
        <v>400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400</v>
      </c>
      <c r="J151" s="402">
        <f>SUM(J152:J153)</f>
        <v>400</v>
      </c>
      <c r="K151" s="395">
        <f>SUM(K152:K153)</f>
        <v>400</v>
      </c>
      <c r="L151" s="394">
        <f>SUM(L152:L153)</f>
        <v>400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400</v>
      </c>
      <c r="J152" s="318">
        <v>400</v>
      </c>
      <c r="K152" s="318">
        <v>400</v>
      </c>
      <c r="L152" s="318">
        <v>400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27110</v>
      </c>
      <c r="J364" s="405">
        <f>SUM(J30+J180)</f>
        <v>27110</v>
      </c>
      <c r="K364" s="405">
        <f>SUM(K30+K180)</f>
        <v>27110</v>
      </c>
      <c r="L364" s="405">
        <f>SUM(L30+L180)</f>
        <v>27110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470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34.42578125" customWidth="1"/>
  </cols>
  <sheetData>
    <row r="1" spans="1:16" ht="9.9499999999999993" customHeight="1">
      <c r="G1" s="477"/>
      <c r="H1" s="478"/>
      <c r="I1" s="4"/>
      <c r="J1" s="471" t="s">
        <v>0</v>
      </c>
      <c r="K1" s="471"/>
      <c r="L1" s="471"/>
      <c r="M1" s="479"/>
      <c r="N1" s="471"/>
      <c r="O1" s="471"/>
      <c r="P1" s="471"/>
    </row>
    <row r="2" spans="1:16" ht="9.9499999999999993" customHeight="1">
      <c r="H2" s="478"/>
      <c r="I2"/>
      <c r="J2" s="471" t="s">
        <v>1</v>
      </c>
      <c r="K2" s="471"/>
      <c r="L2" s="471"/>
      <c r="M2" s="479"/>
      <c r="N2" s="471"/>
      <c r="O2" s="471"/>
      <c r="P2" s="471"/>
    </row>
    <row r="3" spans="1:16" ht="9.9499999999999993" customHeight="1">
      <c r="H3" s="5"/>
      <c r="I3" s="478"/>
      <c r="J3" s="471" t="s">
        <v>2</v>
      </c>
      <c r="K3" s="471"/>
      <c r="L3" s="471"/>
      <c r="M3" s="479"/>
      <c r="N3" s="471"/>
      <c r="O3" s="471"/>
      <c r="P3" s="471"/>
    </row>
    <row r="4" spans="1:16" ht="9.9499999999999993" customHeight="1">
      <c r="G4" s="480" t="s">
        <v>3</v>
      </c>
      <c r="H4" s="478"/>
      <c r="I4"/>
      <c r="J4" s="471" t="s">
        <v>4</v>
      </c>
      <c r="K4" s="471"/>
      <c r="L4" s="471"/>
      <c r="M4" s="479"/>
      <c r="N4" s="481"/>
      <c r="O4" s="481"/>
      <c r="P4" s="471"/>
    </row>
    <row r="5" spans="1:16" ht="9.9499999999999993" customHeight="1">
      <c r="H5" s="7"/>
      <c r="I5"/>
      <c r="J5" s="471" t="s">
        <v>475</v>
      </c>
      <c r="K5" s="471"/>
      <c r="L5" s="471"/>
      <c r="M5" s="479"/>
      <c r="N5" s="471"/>
      <c r="O5" s="471"/>
      <c r="P5" s="471"/>
    </row>
    <row r="6" spans="1:16" ht="28.5" customHeight="1">
      <c r="G6" s="615" t="s">
        <v>5</v>
      </c>
      <c r="H6" s="615"/>
      <c r="I6" s="615"/>
      <c r="J6" s="615"/>
      <c r="K6" s="615"/>
      <c r="L6" s="8"/>
      <c r="M6" s="479"/>
    </row>
    <row r="7" spans="1:16">
      <c r="A7" s="623" t="s">
        <v>6</v>
      </c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479"/>
    </row>
    <row r="8" spans="1:16" ht="15.75" customHeight="1">
      <c r="A8" s="472"/>
      <c r="B8" s="482"/>
      <c r="C8" s="482"/>
      <c r="D8" s="482"/>
      <c r="E8" s="482"/>
      <c r="F8" s="482"/>
      <c r="G8" s="644" t="s">
        <v>7</v>
      </c>
      <c r="H8" s="644"/>
      <c r="I8" s="644"/>
      <c r="J8" s="644"/>
      <c r="K8" s="644"/>
      <c r="L8" s="482"/>
      <c r="M8" s="479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479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479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506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45" t="s">
        <v>10</v>
      </c>
      <c r="F17" s="645"/>
      <c r="G17" s="645"/>
      <c r="H17" s="645"/>
      <c r="I17" s="645"/>
      <c r="J17" s="645"/>
      <c r="K17" s="645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483"/>
      <c r="K19" s="484"/>
      <c r="L19" s="485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471"/>
      <c r="F21" s="473"/>
      <c r="I21" s="14"/>
      <c r="J21" s="14"/>
      <c r="K21" s="15" t="s">
        <v>14</v>
      </c>
      <c r="L21" s="13"/>
      <c r="M21" s="93"/>
    </row>
    <row r="22" spans="1:18">
      <c r="A22" s="628" t="s">
        <v>221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475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227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486" t="s">
        <v>218</v>
      </c>
      <c r="J25" s="487" t="s">
        <v>220</v>
      </c>
      <c r="K25" s="488" t="s">
        <v>220</v>
      </c>
      <c r="L25" s="488" t="s">
        <v>220</v>
      </c>
      <c r="M25" s="93"/>
    </row>
    <row r="26" spans="1:18">
      <c r="A26" s="600" t="s">
        <v>228</v>
      </c>
      <c r="B26" s="600"/>
      <c r="C26" s="600"/>
      <c r="D26" s="600"/>
      <c r="E26" s="600"/>
      <c r="F26" s="600"/>
      <c r="G26" s="600"/>
      <c r="H26" s="600"/>
      <c r="I26" s="600"/>
      <c r="J26" s="20"/>
      <c r="K26" s="489"/>
      <c r="L26" s="22" t="s">
        <v>22</v>
      </c>
      <c r="M26" s="94"/>
    </row>
    <row r="27" spans="1:18" ht="38.25" customHeight="1">
      <c r="A27" s="605" t="s">
        <v>23</v>
      </c>
      <c r="B27" s="634"/>
      <c r="C27" s="634"/>
      <c r="D27" s="634"/>
      <c r="E27" s="634"/>
      <c r="F27" s="634"/>
      <c r="G27" s="609" t="s">
        <v>24</v>
      </c>
      <c r="H27" s="611" t="s">
        <v>25</v>
      </c>
      <c r="I27" s="639" t="s">
        <v>26</v>
      </c>
      <c r="J27" s="640"/>
      <c r="K27" s="596" t="s">
        <v>27</v>
      </c>
      <c r="L27" s="598" t="s">
        <v>28</v>
      </c>
      <c r="M27" s="94"/>
    </row>
    <row r="28" spans="1:18" ht="36" customHeight="1">
      <c r="A28" s="635"/>
      <c r="B28" s="636"/>
      <c r="C28" s="636"/>
      <c r="D28" s="636"/>
      <c r="E28" s="636"/>
      <c r="F28" s="636"/>
      <c r="G28" s="637"/>
      <c r="H28" s="638"/>
      <c r="I28" s="23" t="s">
        <v>29</v>
      </c>
      <c r="J28" s="24" t="s">
        <v>30</v>
      </c>
      <c r="K28" s="629"/>
      <c r="L28" s="630"/>
    </row>
    <row r="29" spans="1:18">
      <c r="A29" s="631" t="s">
        <v>19</v>
      </c>
      <c r="B29" s="632"/>
      <c r="C29" s="632"/>
      <c r="D29" s="632"/>
      <c r="E29" s="632"/>
      <c r="F29" s="633"/>
      <c r="G29" s="490">
        <v>2</v>
      </c>
      <c r="H29" s="491">
        <v>3</v>
      </c>
      <c r="I29" s="492" t="s">
        <v>31</v>
      </c>
      <c r="J29" s="493" t="s">
        <v>32</v>
      </c>
      <c r="K29" s="494">
        <v>6</v>
      </c>
      <c r="L29" s="494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495">
        <f>SUM(I31+I42+I61+I82+I89+I109+I135+I154+I164)</f>
        <v>155390</v>
      </c>
      <c r="J30" s="495">
        <f>SUM(J31+J42+J61+J82+J89+J109+J135+J154+J164)</f>
        <v>155390</v>
      </c>
      <c r="K30" s="496">
        <f>SUM(K31+K42+K61+K82+K89+K109+K135+K154+K164)</f>
        <v>155390</v>
      </c>
      <c r="L30" s="495">
        <f>SUM(L31+L42+L61+L82+L89+L109+L135+L154+L164)</f>
        <v>155390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495">
        <f>SUM(I32+I38)</f>
        <v>150600</v>
      </c>
      <c r="J31" s="495">
        <f>SUM(J32+J38)</f>
        <v>150600</v>
      </c>
      <c r="K31" s="497">
        <f>SUM(K32+K38)</f>
        <v>150600</v>
      </c>
      <c r="L31" s="498">
        <f>SUM(L32+L38)</f>
        <v>150600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495">
        <f>SUM(I33)</f>
        <v>148300</v>
      </c>
      <c r="J32" s="495">
        <f>SUM(J33)</f>
        <v>148300</v>
      </c>
      <c r="K32" s="496">
        <f>SUM(K33)</f>
        <v>148300</v>
      </c>
      <c r="L32" s="495">
        <f>SUM(L33)</f>
        <v>148300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495">
        <f>SUM(I34+I36)</f>
        <v>148300</v>
      </c>
      <c r="J33" s="495">
        <f t="shared" ref="J33:L34" si="0">SUM(J34)</f>
        <v>148300</v>
      </c>
      <c r="K33" s="495">
        <f t="shared" si="0"/>
        <v>148300</v>
      </c>
      <c r="L33" s="495">
        <f t="shared" si="0"/>
        <v>148300</v>
      </c>
      <c r="Q33" s="499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496">
        <f>SUM(I35)</f>
        <v>148300</v>
      </c>
      <c r="J34" s="496">
        <f t="shared" si="0"/>
        <v>148300</v>
      </c>
      <c r="K34" s="496">
        <f t="shared" si="0"/>
        <v>148300</v>
      </c>
      <c r="L34" s="496">
        <f t="shared" si="0"/>
        <v>148300</v>
      </c>
      <c r="Q34" s="499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500">
        <v>148300</v>
      </c>
      <c r="J35" s="501">
        <v>148300</v>
      </c>
      <c r="K35" s="501">
        <v>148300</v>
      </c>
      <c r="L35" s="501">
        <v>148300</v>
      </c>
      <c r="Q35" s="499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496">
        <f>I37</f>
        <v>0</v>
      </c>
      <c r="J36" s="496">
        <f>J37</f>
        <v>0</v>
      </c>
      <c r="K36" s="496">
        <f>K37</f>
        <v>0</v>
      </c>
      <c r="L36" s="496">
        <f>L37</f>
        <v>0</v>
      </c>
      <c r="Q36" s="499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501">
        <v>0</v>
      </c>
      <c r="J37" s="502">
        <v>0</v>
      </c>
      <c r="K37" s="501">
        <v>0</v>
      </c>
      <c r="L37" s="502">
        <v>0</v>
      </c>
      <c r="Q37" s="499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496">
        <f t="shared" ref="I38:L40" si="1">I39</f>
        <v>2300</v>
      </c>
      <c r="J38" s="495">
        <f t="shared" si="1"/>
        <v>2300</v>
      </c>
      <c r="K38" s="496">
        <f t="shared" si="1"/>
        <v>2300</v>
      </c>
      <c r="L38" s="495">
        <f t="shared" si="1"/>
        <v>2300</v>
      </c>
      <c r="Q38" s="499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496">
        <f t="shared" si="1"/>
        <v>2300</v>
      </c>
      <c r="J39" s="495">
        <f t="shared" si="1"/>
        <v>2300</v>
      </c>
      <c r="K39" s="495">
        <f t="shared" si="1"/>
        <v>2300</v>
      </c>
      <c r="L39" s="495">
        <f t="shared" si="1"/>
        <v>2300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495">
        <f t="shared" si="1"/>
        <v>2300</v>
      </c>
      <c r="J40" s="495">
        <f t="shared" si="1"/>
        <v>2300</v>
      </c>
      <c r="K40" s="495">
        <f t="shared" si="1"/>
        <v>2300</v>
      </c>
      <c r="L40" s="495">
        <f t="shared" si="1"/>
        <v>2300</v>
      </c>
      <c r="Q40" s="499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502">
        <v>2300</v>
      </c>
      <c r="J41" s="501">
        <v>2300</v>
      </c>
      <c r="K41" s="501">
        <v>2300</v>
      </c>
      <c r="L41" s="501">
        <v>2300</v>
      </c>
      <c r="Q41" s="499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503">
        <f t="shared" ref="I42:L44" si="2">I43</f>
        <v>3990</v>
      </c>
      <c r="J42" s="504">
        <f t="shared" si="2"/>
        <v>3990</v>
      </c>
      <c r="K42" s="503">
        <f t="shared" si="2"/>
        <v>3990</v>
      </c>
      <c r="L42" s="503">
        <f t="shared" si="2"/>
        <v>3990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495">
        <f t="shared" si="2"/>
        <v>3990</v>
      </c>
      <c r="J43" s="496">
        <f t="shared" si="2"/>
        <v>3990</v>
      </c>
      <c r="K43" s="495">
        <f t="shared" si="2"/>
        <v>3990</v>
      </c>
      <c r="L43" s="496">
        <f t="shared" si="2"/>
        <v>3990</v>
      </c>
      <c r="Q43"/>
      <c r="R43" s="499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495">
        <f t="shared" si="2"/>
        <v>3990</v>
      </c>
      <c r="J44" s="496">
        <f t="shared" si="2"/>
        <v>3990</v>
      </c>
      <c r="K44" s="498">
        <f t="shared" si="2"/>
        <v>3990</v>
      </c>
      <c r="L44" s="498">
        <f t="shared" si="2"/>
        <v>3990</v>
      </c>
      <c r="Q44" s="499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505">
        <f>SUM(I46:I60)</f>
        <v>3990</v>
      </c>
      <c r="J45" s="505">
        <f>SUM(J46:J60)</f>
        <v>3990</v>
      </c>
      <c r="K45" s="506">
        <f>SUM(K46:K60)</f>
        <v>3990</v>
      </c>
      <c r="L45" s="506">
        <f>SUM(L46:L60)</f>
        <v>3990</v>
      </c>
      <c r="Q45" s="499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501">
        <v>0</v>
      </c>
      <c r="J46" s="501">
        <v>0</v>
      </c>
      <c r="K46" s="501">
        <v>0</v>
      </c>
      <c r="L46" s="501">
        <v>0</v>
      </c>
      <c r="Q46" s="499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501">
        <v>0</v>
      </c>
      <c r="J47" s="501">
        <v>0</v>
      </c>
      <c r="K47" s="501">
        <v>0</v>
      </c>
      <c r="L47" s="501">
        <v>0</v>
      </c>
      <c r="Q47" s="499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501">
        <v>0</v>
      </c>
      <c r="J48" s="501">
        <v>0</v>
      </c>
      <c r="K48" s="501">
        <v>0</v>
      </c>
      <c r="L48" s="501">
        <v>0</v>
      </c>
      <c r="Q48" s="499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501">
        <v>0</v>
      </c>
      <c r="J49" s="501">
        <v>0</v>
      </c>
      <c r="K49" s="501">
        <v>0</v>
      </c>
      <c r="L49" s="501">
        <v>0</v>
      </c>
      <c r="Q49" s="499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501">
        <v>0</v>
      </c>
      <c r="J50" s="501">
        <v>0</v>
      </c>
      <c r="K50" s="501">
        <v>0</v>
      </c>
      <c r="L50" s="501">
        <v>0</v>
      </c>
      <c r="Q50" s="499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502">
        <v>0</v>
      </c>
      <c r="J51" s="501">
        <v>0</v>
      </c>
      <c r="K51" s="501">
        <v>0</v>
      </c>
      <c r="L51" s="501">
        <v>0</v>
      </c>
      <c r="Q51" s="499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507">
        <v>0</v>
      </c>
      <c r="J52" s="501">
        <v>0</v>
      </c>
      <c r="K52" s="501">
        <v>0</v>
      </c>
      <c r="L52" s="501">
        <v>0</v>
      </c>
      <c r="Q52" s="499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502">
        <v>0</v>
      </c>
      <c r="J53" s="502">
        <v>0</v>
      </c>
      <c r="K53" s="502">
        <v>0</v>
      </c>
      <c r="L53" s="502">
        <v>0</v>
      </c>
      <c r="Q53" s="499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502">
        <v>0</v>
      </c>
      <c r="J54" s="501">
        <v>0</v>
      </c>
      <c r="K54" s="501">
        <v>0</v>
      </c>
      <c r="L54" s="501">
        <v>0</v>
      </c>
      <c r="Q54" s="499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502">
        <v>200</v>
      </c>
      <c r="J55" s="501">
        <v>200</v>
      </c>
      <c r="K55" s="501">
        <v>200</v>
      </c>
      <c r="L55" s="501">
        <v>200</v>
      </c>
      <c r="Q55" s="499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502">
        <v>0</v>
      </c>
      <c r="J56" s="502">
        <v>0</v>
      </c>
      <c r="K56" s="502">
        <v>0</v>
      </c>
      <c r="L56" s="502">
        <v>0</v>
      </c>
      <c r="Q56" s="499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502">
        <v>0</v>
      </c>
      <c r="J57" s="501">
        <v>0</v>
      </c>
      <c r="K57" s="501">
        <v>0</v>
      </c>
      <c r="L57" s="501">
        <v>0</v>
      </c>
      <c r="Q57" s="499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502">
        <v>600</v>
      </c>
      <c r="J58" s="501">
        <v>600</v>
      </c>
      <c r="K58" s="501">
        <v>600</v>
      </c>
      <c r="L58" s="501">
        <v>600</v>
      </c>
      <c r="Q58" s="499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502">
        <v>0</v>
      </c>
      <c r="J59" s="501">
        <v>0</v>
      </c>
      <c r="K59" s="501">
        <v>0</v>
      </c>
      <c r="L59" s="501">
        <v>0</v>
      </c>
      <c r="Q59" s="499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502">
        <v>3190</v>
      </c>
      <c r="J60" s="501">
        <v>3190</v>
      </c>
      <c r="K60" s="501">
        <v>3190</v>
      </c>
      <c r="L60" s="501">
        <v>3190</v>
      </c>
      <c r="Q60" s="499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503">
        <f>I62</f>
        <v>0</v>
      </c>
      <c r="J61" s="503">
        <f>J62</f>
        <v>0</v>
      </c>
      <c r="K61" s="503">
        <f>K62</f>
        <v>0</v>
      </c>
      <c r="L61" s="503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495">
        <f>SUM(I63+I68+I73)</f>
        <v>0</v>
      </c>
      <c r="J62" s="508">
        <f>SUM(J63+J68+J73)</f>
        <v>0</v>
      </c>
      <c r="K62" s="496">
        <f>SUM(K63+K68+K73)</f>
        <v>0</v>
      </c>
      <c r="L62" s="495">
        <f>SUM(L63+L68+L73)</f>
        <v>0</v>
      </c>
      <c r="Q62"/>
      <c r="R62" s="499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495">
        <f>I64</f>
        <v>0</v>
      </c>
      <c r="J63" s="508">
        <f>J64</f>
        <v>0</v>
      </c>
      <c r="K63" s="496">
        <f>K64</f>
        <v>0</v>
      </c>
      <c r="L63" s="495">
        <f>L64</f>
        <v>0</v>
      </c>
      <c r="Q63" s="499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495">
        <f>SUM(I65:I67)</f>
        <v>0</v>
      </c>
      <c r="J64" s="508">
        <f>SUM(J65:J67)</f>
        <v>0</v>
      </c>
      <c r="K64" s="496">
        <f>SUM(K65:K67)</f>
        <v>0</v>
      </c>
      <c r="L64" s="495">
        <f>SUM(L65:L67)</f>
        <v>0</v>
      </c>
      <c r="Q64" s="499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502">
        <v>0</v>
      </c>
      <c r="J65" s="502">
        <v>0</v>
      </c>
      <c r="K65" s="502">
        <v>0</v>
      </c>
      <c r="L65" s="502">
        <v>0</v>
      </c>
      <c r="M65" s="96"/>
      <c r="N65" s="96"/>
      <c r="O65" s="96"/>
      <c r="P65" s="96"/>
      <c r="Q65" s="499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500">
        <v>0</v>
      </c>
      <c r="J66" s="500">
        <v>0</v>
      </c>
      <c r="K66" s="500">
        <v>0</v>
      </c>
      <c r="L66" s="500">
        <v>0</v>
      </c>
      <c r="Q66" s="499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502">
        <v>0</v>
      </c>
      <c r="J67" s="502">
        <v>0</v>
      </c>
      <c r="K67" s="502">
        <v>0</v>
      </c>
      <c r="L67" s="502">
        <v>0</v>
      </c>
      <c r="Q67" s="499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503">
        <f>I69</f>
        <v>0</v>
      </c>
      <c r="J68" s="509">
        <f>J69</f>
        <v>0</v>
      </c>
      <c r="K68" s="504">
        <f>K69</f>
        <v>0</v>
      </c>
      <c r="L68" s="504">
        <f>L69</f>
        <v>0</v>
      </c>
      <c r="Q68" s="499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498">
        <f>SUM(I70:I72)</f>
        <v>0</v>
      </c>
      <c r="J69" s="510">
        <f>SUM(J70:J72)</f>
        <v>0</v>
      </c>
      <c r="K69" s="497">
        <f>SUM(K70:K72)</f>
        <v>0</v>
      </c>
      <c r="L69" s="496">
        <f>SUM(L70:L72)</f>
        <v>0</v>
      </c>
      <c r="Q69" s="499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502">
        <v>0</v>
      </c>
      <c r="J70" s="502">
        <v>0</v>
      </c>
      <c r="K70" s="502">
        <v>0</v>
      </c>
      <c r="L70" s="502">
        <v>0</v>
      </c>
      <c r="M70" s="96"/>
      <c r="N70" s="96"/>
      <c r="O70" s="96"/>
      <c r="P70" s="96"/>
      <c r="Q70" s="499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502">
        <v>0</v>
      </c>
      <c r="J71" s="502">
        <v>0</v>
      </c>
      <c r="K71" s="502">
        <v>0</v>
      </c>
      <c r="L71" s="502">
        <v>0</v>
      </c>
      <c r="Q71" s="499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502">
        <v>0</v>
      </c>
      <c r="J72" s="502">
        <v>0</v>
      </c>
      <c r="K72" s="502">
        <v>0</v>
      </c>
      <c r="L72" s="502">
        <v>0</v>
      </c>
      <c r="Q72" s="499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495">
        <f>I74</f>
        <v>0</v>
      </c>
      <c r="J73" s="508">
        <f>J74</f>
        <v>0</v>
      </c>
      <c r="K73" s="496">
        <f>K74</f>
        <v>0</v>
      </c>
      <c r="L73" s="496">
        <f>L74</f>
        <v>0</v>
      </c>
      <c r="Q73" s="499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495">
        <f>SUM(I75:I77)</f>
        <v>0</v>
      </c>
      <c r="J74" s="508">
        <f>SUM(J75:J77)</f>
        <v>0</v>
      </c>
      <c r="K74" s="496">
        <f>SUM(K75:K77)</f>
        <v>0</v>
      </c>
      <c r="L74" s="496">
        <f>SUM(L75:L77)</f>
        <v>0</v>
      </c>
      <c r="Q74" s="499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500">
        <v>0</v>
      </c>
      <c r="J75" s="500">
        <v>0</v>
      </c>
      <c r="K75" s="500">
        <v>0</v>
      </c>
      <c r="L75" s="500">
        <v>0</v>
      </c>
      <c r="Q75" s="499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502">
        <v>0</v>
      </c>
      <c r="J76" s="502">
        <v>0</v>
      </c>
      <c r="K76" s="502">
        <v>0</v>
      </c>
      <c r="L76" s="502">
        <v>0</v>
      </c>
      <c r="Q76" s="499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500">
        <v>0</v>
      </c>
      <c r="J77" s="500">
        <v>0</v>
      </c>
      <c r="K77" s="500">
        <v>0</v>
      </c>
      <c r="L77" s="500">
        <v>0</v>
      </c>
      <c r="Q77" s="499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495">
        <f t="shared" ref="I78:L79" si="3">I79</f>
        <v>0</v>
      </c>
      <c r="J78" s="495">
        <f t="shared" si="3"/>
        <v>0</v>
      </c>
      <c r="K78" s="495">
        <f t="shared" si="3"/>
        <v>0</v>
      </c>
      <c r="L78" s="495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495">
        <f t="shared" si="3"/>
        <v>0</v>
      </c>
      <c r="J79" s="495">
        <f t="shared" si="3"/>
        <v>0</v>
      </c>
      <c r="K79" s="495">
        <f t="shared" si="3"/>
        <v>0</v>
      </c>
      <c r="L79" s="495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495">
        <f>SUM(I81)</f>
        <v>0</v>
      </c>
      <c r="J80" s="495">
        <f>SUM(J81)</f>
        <v>0</v>
      </c>
      <c r="K80" s="495">
        <f>SUM(K81)</f>
        <v>0</v>
      </c>
      <c r="L80" s="495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502">
        <v>0</v>
      </c>
      <c r="J81" s="502">
        <v>0</v>
      </c>
      <c r="K81" s="502">
        <v>0</v>
      </c>
      <c r="L81" s="502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495">
        <f t="shared" ref="I82:L84" si="4">I83</f>
        <v>0</v>
      </c>
      <c r="J82" s="508">
        <f t="shared" si="4"/>
        <v>0</v>
      </c>
      <c r="K82" s="496">
        <f t="shared" si="4"/>
        <v>0</v>
      </c>
      <c r="L82" s="496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495">
        <f t="shared" si="4"/>
        <v>0</v>
      </c>
      <c r="J83" s="508">
        <f t="shared" si="4"/>
        <v>0</v>
      </c>
      <c r="K83" s="496">
        <f t="shared" si="4"/>
        <v>0</v>
      </c>
      <c r="L83" s="496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495">
        <f t="shared" si="4"/>
        <v>0</v>
      </c>
      <c r="J84" s="508">
        <f t="shared" si="4"/>
        <v>0</v>
      </c>
      <c r="K84" s="496">
        <f t="shared" si="4"/>
        <v>0</v>
      </c>
      <c r="L84" s="496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495">
        <f>SUM(I86:I88)</f>
        <v>0</v>
      </c>
      <c r="J85" s="508">
        <f>SUM(J86:J88)</f>
        <v>0</v>
      </c>
      <c r="K85" s="496">
        <f>SUM(K86:K88)</f>
        <v>0</v>
      </c>
      <c r="L85" s="496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502">
        <v>0</v>
      </c>
      <c r="J86" s="502">
        <v>0</v>
      </c>
      <c r="K86" s="502">
        <v>0</v>
      </c>
      <c r="L86" s="502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502">
        <v>0</v>
      </c>
      <c r="J87" s="502">
        <v>0</v>
      </c>
      <c r="K87" s="502">
        <v>0</v>
      </c>
      <c r="L87" s="502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502">
        <v>0</v>
      </c>
      <c r="J88" s="502">
        <v>0</v>
      </c>
      <c r="K88" s="502">
        <v>0</v>
      </c>
      <c r="L88" s="502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495">
        <f>SUM(I90+I95+I100)</f>
        <v>0</v>
      </c>
      <c r="J89" s="508">
        <f>SUM(J90+J95+J100)</f>
        <v>0</v>
      </c>
      <c r="K89" s="496">
        <f>SUM(K90+K95+K100)</f>
        <v>0</v>
      </c>
      <c r="L89" s="496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503">
        <f t="shared" ref="I90:L91" si="5">I91</f>
        <v>0</v>
      </c>
      <c r="J90" s="509">
        <f t="shared" si="5"/>
        <v>0</v>
      </c>
      <c r="K90" s="504">
        <f t="shared" si="5"/>
        <v>0</v>
      </c>
      <c r="L90" s="504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495">
        <f t="shared" si="5"/>
        <v>0</v>
      </c>
      <c r="J91" s="508">
        <f t="shared" si="5"/>
        <v>0</v>
      </c>
      <c r="K91" s="496">
        <f t="shared" si="5"/>
        <v>0</v>
      </c>
      <c r="L91" s="496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495">
        <f>SUM(I93:I94)</f>
        <v>0</v>
      </c>
      <c r="J92" s="508">
        <f>SUM(J93:J94)</f>
        <v>0</v>
      </c>
      <c r="K92" s="496">
        <f>SUM(K93:K94)</f>
        <v>0</v>
      </c>
      <c r="L92" s="496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502">
        <v>0</v>
      </c>
      <c r="J93" s="502">
        <v>0</v>
      </c>
      <c r="K93" s="502">
        <v>0</v>
      </c>
      <c r="L93" s="502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502">
        <v>0</v>
      </c>
      <c r="J94" s="502">
        <v>0</v>
      </c>
      <c r="K94" s="502">
        <v>0</v>
      </c>
      <c r="L94" s="502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495">
        <f t="shared" ref="I95:L96" si="6">I96</f>
        <v>0</v>
      </c>
      <c r="J95" s="508">
        <f t="shared" si="6"/>
        <v>0</v>
      </c>
      <c r="K95" s="496">
        <f t="shared" si="6"/>
        <v>0</v>
      </c>
      <c r="L95" s="495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495">
        <f t="shared" si="6"/>
        <v>0</v>
      </c>
      <c r="J96" s="508">
        <f t="shared" si="6"/>
        <v>0</v>
      </c>
      <c r="K96" s="496">
        <f t="shared" si="6"/>
        <v>0</v>
      </c>
      <c r="L96" s="495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495">
        <f>SUM(I98:I99)</f>
        <v>0</v>
      </c>
      <c r="J97" s="508">
        <f>SUM(J98:J99)</f>
        <v>0</v>
      </c>
      <c r="K97" s="496">
        <f>SUM(K98:K99)</f>
        <v>0</v>
      </c>
      <c r="L97" s="495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502">
        <v>0</v>
      </c>
      <c r="J98" s="502">
        <v>0</v>
      </c>
      <c r="K98" s="502">
        <v>0</v>
      </c>
      <c r="L98" s="502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502">
        <v>0</v>
      </c>
      <c r="J99" s="502">
        <v>0</v>
      </c>
      <c r="K99" s="502">
        <v>0</v>
      </c>
      <c r="L99" s="502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495">
        <f>I101+I105</f>
        <v>0</v>
      </c>
      <c r="J100" s="495">
        <f>J101+J105</f>
        <v>0</v>
      </c>
      <c r="K100" s="495">
        <f>K101+K105</f>
        <v>0</v>
      </c>
      <c r="L100" s="495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495">
        <f>I102</f>
        <v>0</v>
      </c>
      <c r="J101" s="508">
        <f>J102</f>
        <v>0</v>
      </c>
      <c r="K101" s="496">
        <f>K102</f>
        <v>0</v>
      </c>
      <c r="L101" s="495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498">
        <f>SUM(I103:I104)</f>
        <v>0</v>
      </c>
      <c r="J102" s="510">
        <f>SUM(J103:J104)</f>
        <v>0</v>
      </c>
      <c r="K102" s="497">
        <f>SUM(K103:K104)</f>
        <v>0</v>
      </c>
      <c r="L102" s="498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502">
        <v>0</v>
      </c>
      <c r="J103" s="502">
        <v>0</v>
      </c>
      <c r="K103" s="502">
        <v>0</v>
      </c>
      <c r="L103" s="502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502">
        <v>0</v>
      </c>
      <c r="J104" s="502">
        <v>0</v>
      </c>
      <c r="K104" s="502">
        <v>0</v>
      </c>
      <c r="L104" s="502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498">
        <f>I106</f>
        <v>0</v>
      </c>
      <c r="J105" s="498">
        <f>J106</f>
        <v>0</v>
      </c>
      <c r="K105" s="498">
        <f>K106</f>
        <v>0</v>
      </c>
      <c r="L105" s="498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498">
        <f>SUM(I107:I108)</f>
        <v>0</v>
      </c>
      <c r="J106" s="498">
        <f>SUM(J107:J108)</f>
        <v>0</v>
      </c>
      <c r="K106" s="498">
        <f>SUM(K107:K108)</f>
        <v>0</v>
      </c>
      <c r="L106" s="498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502">
        <v>0</v>
      </c>
      <c r="J107" s="502">
        <v>0</v>
      </c>
      <c r="K107" s="502">
        <v>0</v>
      </c>
      <c r="L107" s="502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502">
        <v>0</v>
      </c>
      <c r="J108" s="502">
        <v>0</v>
      </c>
      <c r="K108" s="502">
        <v>0</v>
      </c>
      <c r="L108" s="502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495">
        <f>SUM(I110+I115+I119+I123+I127+I131)</f>
        <v>0</v>
      </c>
      <c r="J109" s="495">
        <f>SUM(J110+J115+J119+J123+J127+J131)</f>
        <v>0</v>
      </c>
      <c r="K109" s="495">
        <f>SUM(K110+K115+K119+K123+K127+K131)</f>
        <v>0</v>
      </c>
      <c r="L109" s="495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498">
        <f t="shared" ref="I110:L111" si="7">I111</f>
        <v>0</v>
      </c>
      <c r="J110" s="510">
        <f t="shared" si="7"/>
        <v>0</v>
      </c>
      <c r="K110" s="497">
        <f t="shared" si="7"/>
        <v>0</v>
      </c>
      <c r="L110" s="498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495">
        <f t="shared" si="7"/>
        <v>0</v>
      </c>
      <c r="J111" s="508">
        <f t="shared" si="7"/>
        <v>0</v>
      </c>
      <c r="K111" s="496">
        <f t="shared" si="7"/>
        <v>0</v>
      </c>
      <c r="L111" s="495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495">
        <f>SUM(I113:I114)</f>
        <v>0</v>
      </c>
      <c r="J112" s="508">
        <f>SUM(J113:J114)</f>
        <v>0</v>
      </c>
      <c r="K112" s="496">
        <f>SUM(K113:K114)</f>
        <v>0</v>
      </c>
      <c r="L112" s="495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502">
        <v>0</v>
      </c>
      <c r="J113" s="502">
        <v>0</v>
      </c>
      <c r="K113" s="502">
        <v>0</v>
      </c>
      <c r="L113" s="502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500">
        <v>0</v>
      </c>
      <c r="J114" s="500">
        <v>0</v>
      </c>
      <c r="K114" s="500">
        <v>0</v>
      </c>
      <c r="L114" s="500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495">
        <f t="shared" ref="I115:L117" si="8">I116</f>
        <v>0</v>
      </c>
      <c r="J115" s="508">
        <f t="shared" si="8"/>
        <v>0</v>
      </c>
      <c r="K115" s="496">
        <f t="shared" si="8"/>
        <v>0</v>
      </c>
      <c r="L115" s="495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495">
        <f t="shared" si="8"/>
        <v>0</v>
      </c>
      <c r="J116" s="508">
        <f t="shared" si="8"/>
        <v>0</v>
      </c>
      <c r="K116" s="496">
        <f t="shared" si="8"/>
        <v>0</v>
      </c>
      <c r="L116" s="495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511">
        <f t="shared" si="8"/>
        <v>0</v>
      </c>
      <c r="J117" s="512">
        <f t="shared" si="8"/>
        <v>0</v>
      </c>
      <c r="K117" s="513">
        <f t="shared" si="8"/>
        <v>0</v>
      </c>
      <c r="L117" s="511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502">
        <v>0</v>
      </c>
      <c r="J118" s="502">
        <v>0</v>
      </c>
      <c r="K118" s="502">
        <v>0</v>
      </c>
      <c r="L118" s="502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503">
        <f t="shared" ref="I119:L121" si="9">I120</f>
        <v>0</v>
      </c>
      <c r="J119" s="509">
        <f t="shared" si="9"/>
        <v>0</v>
      </c>
      <c r="K119" s="504">
        <f t="shared" si="9"/>
        <v>0</v>
      </c>
      <c r="L119" s="503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495">
        <f t="shared" si="9"/>
        <v>0</v>
      </c>
      <c r="J120" s="508">
        <f t="shared" si="9"/>
        <v>0</v>
      </c>
      <c r="K120" s="496">
        <f t="shared" si="9"/>
        <v>0</v>
      </c>
      <c r="L120" s="495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495">
        <f t="shared" si="9"/>
        <v>0</v>
      </c>
      <c r="J121" s="508">
        <f t="shared" si="9"/>
        <v>0</v>
      </c>
      <c r="K121" s="496">
        <f t="shared" si="9"/>
        <v>0</v>
      </c>
      <c r="L121" s="495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502">
        <v>0</v>
      </c>
      <c r="J122" s="502">
        <v>0</v>
      </c>
      <c r="K122" s="502">
        <v>0</v>
      </c>
      <c r="L122" s="502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503">
        <f t="shared" ref="I123:L125" si="10">I124</f>
        <v>0</v>
      </c>
      <c r="J123" s="509">
        <f t="shared" si="10"/>
        <v>0</v>
      </c>
      <c r="K123" s="504">
        <f t="shared" si="10"/>
        <v>0</v>
      </c>
      <c r="L123" s="503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495">
        <f t="shared" si="10"/>
        <v>0</v>
      </c>
      <c r="J124" s="508">
        <f t="shared" si="10"/>
        <v>0</v>
      </c>
      <c r="K124" s="496">
        <f t="shared" si="10"/>
        <v>0</v>
      </c>
      <c r="L124" s="495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495">
        <f t="shared" si="10"/>
        <v>0</v>
      </c>
      <c r="J125" s="508">
        <f t="shared" si="10"/>
        <v>0</v>
      </c>
      <c r="K125" s="496">
        <f t="shared" si="10"/>
        <v>0</v>
      </c>
      <c r="L125" s="495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502">
        <v>0</v>
      </c>
      <c r="J126" s="502">
        <v>0</v>
      </c>
      <c r="K126" s="502">
        <v>0</v>
      </c>
      <c r="L126" s="502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505">
        <f t="shared" ref="I127:L129" si="11">I128</f>
        <v>0</v>
      </c>
      <c r="J127" s="514">
        <f t="shared" si="11"/>
        <v>0</v>
      </c>
      <c r="K127" s="506">
        <f t="shared" si="11"/>
        <v>0</v>
      </c>
      <c r="L127" s="505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495">
        <f t="shared" si="11"/>
        <v>0</v>
      </c>
      <c r="J128" s="508">
        <f t="shared" si="11"/>
        <v>0</v>
      </c>
      <c r="K128" s="496">
        <f t="shared" si="11"/>
        <v>0</v>
      </c>
      <c r="L128" s="495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495">
        <f t="shared" si="11"/>
        <v>0</v>
      </c>
      <c r="J129" s="508">
        <f t="shared" si="11"/>
        <v>0</v>
      </c>
      <c r="K129" s="496">
        <f t="shared" si="11"/>
        <v>0</v>
      </c>
      <c r="L129" s="495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502">
        <v>0</v>
      </c>
      <c r="J130" s="502">
        <v>0</v>
      </c>
      <c r="K130" s="502">
        <v>0</v>
      </c>
      <c r="L130" s="502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515" t="s">
        <v>476</v>
      </c>
      <c r="H131" s="306">
        <v>102</v>
      </c>
      <c r="I131" s="496">
        <f t="shared" ref="I131:L133" si="12">I132</f>
        <v>0</v>
      </c>
      <c r="J131" s="495">
        <f t="shared" si="12"/>
        <v>0</v>
      </c>
      <c r="K131" s="495">
        <f t="shared" si="12"/>
        <v>0</v>
      </c>
      <c r="L131" s="495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515" t="s">
        <v>476</v>
      </c>
      <c r="H132" s="306">
        <v>103</v>
      </c>
      <c r="I132" s="495">
        <f t="shared" si="12"/>
        <v>0</v>
      </c>
      <c r="J132" s="495">
        <f t="shared" si="12"/>
        <v>0</v>
      </c>
      <c r="K132" s="495">
        <f t="shared" si="12"/>
        <v>0</v>
      </c>
      <c r="L132" s="495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515" t="s">
        <v>476</v>
      </c>
      <c r="H133" s="306">
        <v>104</v>
      </c>
      <c r="I133" s="495">
        <f t="shared" si="12"/>
        <v>0</v>
      </c>
      <c r="J133" s="495">
        <f t="shared" si="12"/>
        <v>0</v>
      </c>
      <c r="K133" s="495">
        <f t="shared" si="12"/>
        <v>0</v>
      </c>
      <c r="L133" s="495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516" t="s">
        <v>476</v>
      </c>
      <c r="H134" s="306">
        <v>105</v>
      </c>
      <c r="I134" s="502">
        <v>0</v>
      </c>
      <c r="J134" s="517">
        <v>0</v>
      </c>
      <c r="K134" s="502">
        <v>0</v>
      </c>
      <c r="L134" s="502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496">
        <f>SUM(I136+I141+I149)</f>
        <v>800</v>
      </c>
      <c r="J135" s="508">
        <f>SUM(J136+J141+J149)</f>
        <v>800</v>
      </c>
      <c r="K135" s="496">
        <f>SUM(K136+K141+K149)</f>
        <v>800</v>
      </c>
      <c r="L135" s="495">
        <f>SUM(L136+L141+L149)</f>
        <v>800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496">
        <f t="shared" ref="I136:L137" si="13">I137</f>
        <v>0</v>
      </c>
      <c r="J136" s="508">
        <f t="shared" si="13"/>
        <v>0</v>
      </c>
      <c r="K136" s="496">
        <f t="shared" si="13"/>
        <v>0</v>
      </c>
      <c r="L136" s="495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496">
        <f t="shared" si="13"/>
        <v>0</v>
      </c>
      <c r="J137" s="508">
        <f t="shared" si="13"/>
        <v>0</v>
      </c>
      <c r="K137" s="496">
        <f t="shared" si="13"/>
        <v>0</v>
      </c>
      <c r="L137" s="495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496">
        <f>SUM(I139:I140)</f>
        <v>0</v>
      </c>
      <c r="J138" s="508">
        <f>SUM(J139:J140)</f>
        <v>0</v>
      </c>
      <c r="K138" s="496">
        <f>SUM(K139:K140)</f>
        <v>0</v>
      </c>
      <c r="L138" s="495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518">
        <v>0</v>
      </c>
      <c r="J139" s="518">
        <v>0</v>
      </c>
      <c r="K139" s="518">
        <v>0</v>
      </c>
      <c r="L139" s="5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501">
        <v>0</v>
      </c>
      <c r="J140" s="501">
        <v>0</v>
      </c>
      <c r="K140" s="501">
        <v>0</v>
      </c>
      <c r="L140" s="501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497">
        <f t="shared" ref="I141:L142" si="14">I142</f>
        <v>0</v>
      </c>
      <c r="J141" s="510">
        <f t="shared" si="14"/>
        <v>0</v>
      </c>
      <c r="K141" s="497">
        <f t="shared" si="14"/>
        <v>0</v>
      </c>
      <c r="L141" s="498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496">
        <f t="shared" si="14"/>
        <v>0</v>
      </c>
      <c r="J142" s="508">
        <f t="shared" si="14"/>
        <v>0</v>
      </c>
      <c r="K142" s="496">
        <f t="shared" si="14"/>
        <v>0</v>
      </c>
      <c r="L142" s="495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496">
        <f>SUM(I144:I145)</f>
        <v>0</v>
      </c>
      <c r="J143" s="508">
        <f>SUM(J144:J145)</f>
        <v>0</v>
      </c>
      <c r="K143" s="496">
        <f>SUM(K144:K145)</f>
        <v>0</v>
      </c>
      <c r="L143" s="495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501">
        <v>0</v>
      </c>
      <c r="J144" s="501">
        <v>0</v>
      </c>
      <c r="K144" s="501">
        <v>0</v>
      </c>
      <c r="L144" s="501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501">
        <v>0</v>
      </c>
      <c r="J145" s="501">
        <v>0</v>
      </c>
      <c r="K145" s="501">
        <v>0</v>
      </c>
      <c r="L145" s="501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496">
        <f>I147</f>
        <v>0</v>
      </c>
      <c r="J146" s="496">
        <f>J147</f>
        <v>0</v>
      </c>
      <c r="K146" s="496">
        <f>K147</f>
        <v>0</v>
      </c>
      <c r="L146" s="496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496">
        <f>SUM(I148)</f>
        <v>0</v>
      </c>
      <c r="J147" s="496">
        <f>SUM(J148)</f>
        <v>0</v>
      </c>
      <c r="K147" s="496">
        <f>SUM(K148)</f>
        <v>0</v>
      </c>
      <c r="L147" s="496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501">
        <v>0</v>
      </c>
      <c r="J148" s="501">
        <v>0</v>
      </c>
      <c r="K148" s="501">
        <v>0</v>
      </c>
      <c r="L148" s="501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496">
        <f t="shared" ref="I149:L150" si="15">I150</f>
        <v>800</v>
      </c>
      <c r="J149" s="508">
        <f t="shared" si="15"/>
        <v>800</v>
      </c>
      <c r="K149" s="496">
        <f t="shared" si="15"/>
        <v>800</v>
      </c>
      <c r="L149" s="495">
        <f t="shared" si="15"/>
        <v>800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506">
        <f t="shared" si="15"/>
        <v>800</v>
      </c>
      <c r="J150" s="514">
        <f t="shared" si="15"/>
        <v>800</v>
      </c>
      <c r="K150" s="506">
        <f t="shared" si="15"/>
        <v>800</v>
      </c>
      <c r="L150" s="505">
        <f t="shared" si="15"/>
        <v>800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496">
        <f>SUM(I152:I153)</f>
        <v>800</v>
      </c>
      <c r="J151" s="508">
        <f>SUM(J152:J153)</f>
        <v>800</v>
      </c>
      <c r="K151" s="496">
        <f>SUM(K152:K153)</f>
        <v>800</v>
      </c>
      <c r="L151" s="495">
        <f>SUM(L152:L153)</f>
        <v>800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518">
        <v>800</v>
      </c>
      <c r="J152" s="518">
        <v>800</v>
      </c>
      <c r="K152" s="518">
        <v>800</v>
      </c>
      <c r="L152" s="518">
        <v>800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501">
        <v>0</v>
      </c>
      <c r="J153" s="502">
        <v>0</v>
      </c>
      <c r="K153" s="502">
        <v>0</v>
      </c>
      <c r="L153" s="502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504">
        <f>I155</f>
        <v>0</v>
      </c>
      <c r="J154" s="509">
        <f>J155</f>
        <v>0</v>
      </c>
      <c r="K154" s="504">
        <f>K155</f>
        <v>0</v>
      </c>
      <c r="L154" s="503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504">
        <f>I156+I161</f>
        <v>0</v>
      </c>
      <c r="J155" s="509">
        <f>J156+J161</f>
        <v>0</v>
      </c>
      <c r="K155" s="504">
        <f>K156+K161</f>
        <v>0</v>
      </c>
      <c r="L155" s="503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496">
        <f>I157</f>
        <v>0</v>
      </c>
      <c r="J156" s="508">
        <f>J157</f>
        <v>0</v>
      </c>
      <c r="K156" s="496">
        <f>K157</f>
        <v>0</v>
      </c>
      <c r="L156" s="495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504">
        <f>SUM(I158:I160)</f>
        <v>0</v>
      </c>
      <c r="J157" s="504">
        <f>SUM(J158:J160)</f>
        <v>0</v>
      </c>
      <c r="K157" s="504">
        <f>SUM(K158:K160)</f>
        <v>0</v>
      </c>
      <c r="L157" s="504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501">
        <v>0</v>
      </c>
      <c r="J158" s="501">
        <v>0</v>
      </c>
      <c r="K158" s="501">
        <v>0</v>
      </c>
      <c r="L158" s="501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519">
        <v>0</v>
      </c>
      <c r="J159" s="519">
        <v>0</v>
      </c>
      <c r="K159" s="519">
        <v>0</v>
      </c>
      <c r="L159" s="5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519">
        <v>0</v>
      </c>
      <c r="J160" s="520">
        <v>0</v>
      </c>
      <c r="K160" s="519">
        <v>0</v>
      </c>
      <c r="L160" s="507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496">
        <f t="shared" ref="I161:L162" si="16">I162</f>
        <v>0</v>
      </c>
      <c r="J161" s="508">
        <f t="shared" si="16"/>
        <v>0</v>
      </c>
      <c r="K161" s="496">
        <f t="shared" si="16"/>
        <v>0</v>
      </c>
      <c r="L161" s="495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496">
        <f t="shared" si="16"/>
        <v>0</v>
      </c>
      <c r="J162" s="508">
        <f t="shared" si="16"/>
        <v>0</v>
      </c>
      <c r="K162" s="496">
        <f t="shared" si="16"/>
        <v>0</v>
      </c>
      <c r="L162" s="495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521">
        <v>0</v>
      </c>
      <c r="J163" s="502">
        <v>0</v>
      </c>
      <c r="K163" s="502">
        <v>0</v>
      </c>
      <c r="L163" s="502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496">
        <f>I165+I169</f>
        <v>0</v>
      </c>
      <c r="J164" s="508">
        <f>J165+J169</f>
        <v>0</v>
      </c>
      <c r="K164" s="496">
        <f>K165+K169</f>
        <v>0</v>
      </c>
      <c r="L164" s="495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496">
        <f t="shared" ref="I165:L167" si="17">I166</f>
        <v>0</v>
      </c>
      <c r="J165" s="508">
        <f t="shared" si="17"/>
        <v>0</v>
      </c>
      <c r="K165" s="496">
        <f t="shared" si="17"/>
        <v>0</v>
      </c>
      <c r="L165" s="495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504">
        <f t="shared" si="17"/>
        <v>0</v>
      </c>
      <c r="J166" s="509">
        <f t="shared" si="17"/>
        <v>0</v>
      </c>
      <c r="K166" s="504">
        <f t="shared" si="17"/>
        <v>0</v>
      </c>
      <c r="L166" s="503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496">
        <f t="shared" si="17"/>
        <v>0</v>
      </c>
      <c r="J167" s="508">
        <f t="shared" si="17"/>
        <v>0</v>
      </c>
      <c r="K167" s="496">
        <f t="shared" si="17"/>
        <v>0</v>
      </c>
      <c r="L167" s="495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518">
        <v>0</v>
      </c>
      <c r="J168" s="518">
        <v>0</v>
      </c>
      <c r="K168" s="518">
        <v>0</v>
      </c>
      <c r="L168" s="5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496">
        <f>SUM(I170+I175)</f>
        <v>0</v>
      </c>
      <c r="J169" s="496">
        <f>SUM(J170+J175)</f>
        <v>0</v>
      </c>
      <c r="K169" s="496">
        <f>SUM(K170+K175)</f>
        <v>0</v>
      </c>
      <c r="L169" s="496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504">
        <f>I171</f>
        <v>0</v>
      </c>
      <c r="J170" s="509">
        <f>J171</f>
        <v>0</v>
      </c>
      <c r="K170" s="504">
        <f>K171</f>
        <v>0</v>
      </c>
      <c r="L170" s="503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496">
        <f>SUM(I172:I174)</f>
        <v>0</v>
      </c>
      <c r="J171" s="508">
        <f>SUM(J172:J174)</f>
        <v>0</v>
      </c>
      <c r="K171" s="496">
        <f>SUM(K172:K174)</f>
        <v>0</v>
      </c>
      <c r="L171" s="495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519">
        <v>0</v>
      </c>
      <c r="J172" s="500">
        <v>0</v>
      </c>
      <c r="K172" s="500">
        <v>0</v>
      </c>
      <c r="L172" s="500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501">
        <v>0</v>
      </c>
      <c r="J173" s="522">
        <v>0</v>
      </c>
      <c r="K173" s="522">
        <v>0</v>
      </c>
      <c r="L173" s="5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501">
        <v>0</v>
      </c>
      <c r="J174" s="501">
        <v>0</v>
      </c>
      <c r="K174" s="501">
        <v>0</v>
      </c>
      <c r="L174" s="501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496">
        <f>I176</f>
        <v>0</v>
      </c>
      <c r="J175" s="508">
        <f>J176</f>
        <v>0</v>
      </c>
      <c r="K175" s="496">
        <f>K176</f>
        <v>0</v>
      </c>
      <c r="L175" s="495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504">
        <f>SUM(I177:I179)</f>
        <v>0</v>
      </c>
      <c r="J176" s="504">
        <f>SUM(J177:J179)</f>
        <v>0</v>
      </c>
      <c r="K176" s="504">
        <f>SUM(K177:K179)</f>
        <v>0</v>
      </c>
      <c r="L176" s="504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501">
        <v>0</v>
      </c>
      <c r="J177" s="500">
        <v>0</v>
      </c>
      <c r="K177" s="500">
        <v>0</v>
      </c>
      <c r="L177" s="500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500">
        <v>0</v>
      </c>
      <c r="J178" s="502">
        <v>0</v>
      </c>
      <c r="K178" s="502">
        <v>0</v>
      </c>
      <c r="L178" s="502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522">
        <v>0</v>
      </c>
      <c r="J179" s="522">
        <v>0</v>
      </c>
      <c r="K179" s="522">
        <v>0</v>
      </c>
      <c r="L179" s="5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495">
        <f>SUM(I181+I234+I299)</f>
        <v>0</v>
      </c>
      <c r="J180" s="508">
        <f>SUM(J181+J234+J299)</f>
        <v>0</v>
      </c>
      <c r="K180" s="496">
        <f>SUM(K181+K234+K299)</f>
        <v>0</v>
      </c>
      <c r="L180" s="495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495">
        <f>SUM(I182+I205+I212+I224+I228)</f>
        <v>0</v>
      </c>
      <c r="J181" s="503">
        <f>SUM(J182+J205+J212+J224+J228)</f>
        <v>0</v>
      </c>
      <c r="K181" s="503">
        <f>SUM(K182+K205+K212+K224+K228)</f>
        <v>0</v>
      </c>
      <c r="L181" s="503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503">
        <f>SUM(I183+I186+I191+I197+I202)</f>
        <v>0</v>
      </c>
      <c r="J182" s="508">
        <f>SUM(J183+J186+J191+J197+J202)</f>
        <v>0</v>
      </c>
      <c r="K182" s="496">
        <f>SUM(K183+K186+K191+K197+K202)</f>
        <v>0</v>
      </c>
      <c r="L182" s="495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495">
        <f t="shared" ref="I183:L184" si="18">I184</f>
        <v>0</v>
      </c>
      <c r="J183" s="509">
        <f t="shared" si="18"/>
        <v>0</v>
      </c>
      <c r="K183" s="504">
        <f t="shared" si="18"/>
        <v>0</v>
      </c>
      <c r="L183" s="503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503">
        <f t="shared" si="18"/>
        <v>0</v>
      </c>
      <c r="J184" s="495">
        <f t="shared" si="18"/>
        <v>0</v>
      </c>
      <c r="K184" s="495">
        <f t="shared" si="18"/>
        <v>0</v>
      </c>
      <c r="L184" s="495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502">
        <v>0</v>
      </c>
      <c r="J185" s="502">
        <v>0</v>
      </c>
      <c r="K185" s="502">
        <v>0</v>
      </c>
      <c r="L185" s="502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503">
        <f>I187</f>
        <v>0</v>
      </c>
      <c r="J186" s="509">
        <f>J187</f>
        <v>0</v>
      </c>
      <c r="K186" s="504">
        <f>K187</f>
        <v>0</v>
      </c>
      <c r="L186" s="503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495">
        <f>SUM(I188:I190)</f>
        <v>0</v>
      </c>
      <c r="J187" s="508">
        <f>SUM(J188:J190)</f>
        <v>0</v>
      </c>
      <c r="K187" s="496">
        <f>SUM(K188:K190)</f>
        <v>0</v>
      </c>
      <c r="L187" s="495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500">
        <v>0</v>
      </c>
      <c r="J188" s="500">
        <v>0</v>
      </c>
      <c r="K188" s="500">
        <v>0</v>
      </c>
      <c r="L188" s="5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502">
        <v>0</v>
      </c>
      <c r="J189" s="502">
        <v>0</v>
      </c>
      <c r="K189" s="502">
        <v>0</v>
      </c>
      <c r="L189" s="502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500">
        <v>0</v>
      </c>
      <c r="J190" s="500">
        <v>0</v>
      </c>
      <c r="K190" s="500">
        <v>0</v>
      </c>
      <c r="L190" s="5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495">
        <f>I192</f>
        <v>0</v>
      </c>
      <c r="J191" s="508">
        <f>J192</f>
        <v>0</v>
      </c>
      <c r="K191" s="496">
        <f>K192</f>
        <v>0</v>
      </c>
      <c r="L191" s="495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495">
        <f>SUM(I193:I196)</f>
        <v>0</v>
      </c>
      <c r="J192" s="495">
        <f>SUM(J193:J196)</f>
        <v>0</v>
      </c>
      <c r="K192" s="495">
        <f>SUM(K193:K196)</f>
        <v>0</v>
      </c>
      <c r="L192" s="495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502">
        <v>0</v>
      </c>
      <c r="J193" s="502">
        <v>0</v>
      </c>
      <c r="K193" s="502">
        <v>0</v>
      </c>
      <c r="L193" s="5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500">
        <v>0</v>
      </c>
      <c r="J194" s="502">
        <v>0</v>
      </c>
      <c r="K194" s="502">
        <v>0</v>
      </c>
      <c r="L194" s="502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500">
        <v>0</v>
      </c>
      <c r="J195" s="507">
        <v>0</v>
      </c>
      <c r="K195" s="507">
        <v>0</v>
      </c>
      <c r="L195" s="507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516" t="s">
        <v>131</v>
      </c>
      <c r="H196" s="306">
        <v>167</v>
      </c>
      <c r="I196" s="523">
        <v>0</v>
      </c>
      <c r="J196" s="524">
        <v>0</v>
      </c>
      <c r="K196" s="502">
        <v>0</v>
      </c>
      <c r="L196" s="502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495">
        <f>I198</f>
        <v>0</v>
      </c>
      <c r="J197" s="510">
        <f>J198</f>
        <v>0</v>
      </c>
      <c r="K197" s="497">
        <f>K198</f>
        <v>0</v>
      </c>
      <c r="L197" s="498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503">
        <f>SUM(I199:I201)</f>
        <v>0</v>
      </c>
      <c r="J198" s="508">
        <f>SUM(J199:J201)</f>
        <v>0</v>
      </c>
      <c r="K198" s="496">
        <f>SUM(K199:K201)</f>
        <v>0</v>
      </c>
      <c r="L198" s="495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502">
        <v>0</v>
      </c>
      <c r="J199" s="502">
        <v>0</v>
      </c>
      <c r="K199" s="502">
        <v>0</v>
      </c>
      <c r="L199" s="5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500">
        <v>0</v>
      </c>
      <c r="J200" s="500">
        <v>0</v>
      </c>
      <c r="K200" s="501">
        <v>0</v>
      </c>
      <c r="L200" s="502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500">
        <v>0</v>
      </c>
      <c r="J201" s="500">
        <v>0</v>
      </c>
      <c r="K201" s="500">
        <v>0</v>
      </c>
      <c r="L201" s="502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495">
        <f t="shared" ref="I202:L203" si="19">I203</f>
        <v>0</v>
      </c>
      <c r="J202" s="508">
        <f t="shared" si="19"/>
        <v>0</v>
      </c>
      <c r="K202" s="496">
        <f t="shared" si="19"/>
        <v>0</v>
      </c>
      <c r="L202" s="495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496">
        <f t="shared" si="19"/>
        <v>0</v>
      </c>
      <c r="J203" s="496">
        <f t="shared" si="19"/>
        <v>0</v>
      </c>
      <c r="K203" s="496">
        <f t="shared" si="19"/>
        <v>0</v>
      </c>
      <c r="L203" s="496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500">
        <v>0</v>
      </c>
      <c r="J204" s="502">
        <v>0</v>
      </c>
      <c r="K204" s="502">
        <v>0</v>
      </c>
      <c r="L204" s="502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495">
        <f t="shared" ref="I205:L206" si="20">I206</f>
        <v>0</v>
      </c>
      <c r="J205" s="510">
        <f t="shared" si="20"/>
        <v>0</v>
      </c>
      <c r="K205" s="497">
        <f t="shared" si="20"/>
        <v>0</v>
      </c>
      <c r="L205" s="498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503">
        <f t="shared" si="20"/>
        <v>0</v>
      </c>
      <c r="J206" s="508">
        <f t="shared" si="20"/>
        <v>0</v>
      </c>
      <c r="K206" s="496">
        <f t="shared" si="20"/>
        <v>0</v>
      </c>
      <c r="L206" s="495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495">
        <f>SUM(I208:I211)</f>
        <v>0</v>
      </c>
      <c r="J207" s="509">
        <f>SUM(J208:J211)</f>
        <v>0</v>
      </c>
      <c r="K207" s="504">
        <f>SUM(K208:K211)</f>
        <v>0</v>
      </c>
      <c r="L207" s="503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502">
        <v>0</v>
      </c>
      <c r="J208" s="502">
        <v>0</v>
      </c>
      <c r="K208" s="502">
        <v>0</v>
      </c>
      <c r="L208" s="502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502">
        <v>0</v>
      </c>
      <c r="J209" s="502">
        <v>0</v>
      </c>
      <c r="K209" s="502">
        <v>0</v>
      </c>
      <c r="L209" s="502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502">
        <v>0</v>
      </c>
      <c r="J210" s="502">
        <v>0</v>
      </c>
      <c r="K210" s="502">
        <v>0</v>
      </c>
      <c r="L210" s="502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502">
        <v>0</v>
      </c>
      <c r="J211" s="502">
        <v>0</v>
      </c>
      <c r="K211" s="502">
        <v>0</v>
      </c>
      <c r="L211" s="5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495">
        <f>SUM(I213+I216)</f>
        <v>0</v>
      </c>
      <c r="J212" s="508">
        <f>SUM(J213+J216)</f>
        <v>0</v>
      </c>
      <c r="K212" s="496">
        <f>SUM(K213+K216)</f>
        <v>0</v>
      </c>
      <c r="L212" s="495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503">
        <f t="shared" ref="I213:L214" si="21">I214</f>
        <v>0</v>
      </c>
      <c r="J213" s="509">
        <f t="shared" si="21"/>
        <v>0</v>
      </c>
      <c r="K213" s="504">
        <f t="shared" si="21"/>
        <v>0</v>
      </c>
      <c r="L213" s="503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495">
        <f t="shared" si="21"/>
        <v>0</v>
      </c>
      <c r="J214" s="508">
        <f t="shared" si="21"/>
        <v>0</v>
      </c>
      <c r="K214" s="496">
        <f t="shared" si="21"/>
        <v>0</v>
      </c>
      <c r="L214" s="495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522">
        <v>0</v>
      </c>
      <c r="J215" s="522">
        <v>0</v>
      </c>
      <c r="K215" s="522">
        <v>0</v>
      </c>
      <c r="L215" s="5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495">
        <f>I217</f>
        <v>0</v>
      </c>
      <c r="J216" s="508">
        <f>J217</f>
        <v>0</v>
      </c>
      <c r="K216" s="496">
        <f>K217</f>
        <v>0</v>
      </c>
      <c r="L216" s="495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495">
        <f t="shared" ref="I217:P217" si="22">SUM(I218:I223)</f>
        <v>0</v>
      </c>
      <c r="J217" s="495">
        <f t="shared" si="22"/>
        <v>0</v>
      </c>
      <c r="K217" s="495">
        <f t="shared" si="22"/>
        <v>0</v>
      </c>
      <c r="L217" s="495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502">
        <v>0</v>
      </c>
      <c r="J218" s="502">
        <v>0</v>
      </c>
      <c r="K218" s="502">
        <v>0</v>
      </c>
      <c r="L218" s="5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502">
        <v>0</v>
      </c>
      <c r="J219" s="502">
        <v>0</v>
      </c>
      <c r="K219" s="502">
        <v>0</v>
      </c>
      <c r="L219" s="502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502">
        <v>0</v>
      </c>
      <c r="J220" s="502">
        <v>0</v>
      </c>
      <c r="K220" s="502">
        <v>0</v>
      </c>
      <c r="L220" s="502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502">
        <v>0</v>
      </c>
      <c r="J221" s="502">
        <v>0</v>
      </c>
      <c r="K221" s="502">
        <v>0</v>
      </c>
      <c r="L221" s="5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502">
        <v>0</v>
      </c>
      <c r="J222" s="502">
        <v>0</v>
      </c>
      <c r="K222" s="502">
        <v>0</v>
      </c>
      <c r="L222" s="502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502">
        <v>0</v>
      </c>
      <c r="J223" s="502">
        <v>0</v>
      </c>
      <c r="K223" s="502">
        <v>0</v>
      </c>
      <c r="L223" s="5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503">
        <f t="shared" ref="I224:L226" si="23">I225</f>
        <v>0</v>
      </c>
      <c r="J224" s="509">
        <f t="shared" si="23"/>
        <v>0</v>
      </c>
      <c r="K224" s="504">
        <f t="shared" si="23"/>
        <v>0</v>
      </c>
      <c r="L224" s="504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505">
        <f t="shared" si="23"/>
        <v>0</v>
      </c>
      <c r="J225" s="514">
        <f t="shared" si="23"/>
        <v>0</v>
      </c>
      <c r="K225" s="506">
        <f t="shared" si="23"/>
        <v>0</v>
      </c>
      <c r="L225" s="506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495">
        <f t="shared" si="23"/>
        <v>0</v>
      </c>
      <c r="J226" s="508">
        <f t="shared" si="23"/>
        <v>0</v>
      </c>
      <c r="K226" s="496">
        <f t="shared" si="23"/>
        <v>0</v>
      </c>
      <c r="L226" s="496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502">
        <v>0</v>
      </c>
      <c r="J227" s="502">
        <v>0</v>
      </c>
      <c r="K227" s="502">
        <v>0</v>
      </c>
      <c r="L227" s="502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495">
        <f t="shared" ref="I228:L229" si="24">I229</f>
        <v>0</v>
      </c>
      <c r="J228" s="495">
        <f t="shared" si="24"/>
        <v>0</v>
      </c>
      <c r="K228" s="495">
        <f t="shared" si="24"/>
        <v>0</v>
      </c>
      <c r="L228" s="495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495">
        <f t="shared" si="24"/>
        <v>0</v>
      </c>
      <c r="J229" s="495">
        <f t="shared" si="24"/>
        <v>0</v>
      </c>
      <c r="K229" s="495">
        <f t="shared" si="24"/>
        <v>0</v>
      </c>
      <c r="L229" s="495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495">
        <f>SUM(I231:I233)</f>
        <v>0</v>
      </c>
      <c r="J230" s="495">
        <f>SUM(J231:J233)</f>
        <v>0</v>
      </c>
      <c r="K230" s="495">
        <f>SUM(K231:K233)</f>
        <v>0</v>
      </c>
      <c r="L230" s="495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502">
        <v>0</v>
      </c>
      <c r="J231" s="502">
        <v>0</v>
      </c>
      <c r="K231" s="502">
        <v>0</v>
      </c>
      <c r="L231" s="502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502">
        <v>0</v>
      </c>
      <c r="J232" s="502">
        <v>0</v>
      </c>
      <c r="K232" s="502">
        <v>0</v>
      </c>
      <c r="L232" s="502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502">
        <v>0</v>
      </c>
      <c r="J233" s="502">
        <v>0</v>
      </c>
      <c r="K233" s="502">
        <v>0</v>
      </c>
      <c r="L233" s="502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495">
        <f>SUM(I235+I267)</f>
        <v>0</v>
      </c>
      <c r="J234" s="508">
        <f>SUM(J235+J267)</f>
        <v>0</v>
      </c>
      <c r="K234" s="496">
        <f>SUM(K235+K267)</f>
        <v>0</v>
      </c>
      <c r="L234" s="496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505">
        <f>SUM(I236+I245+I249+I253+I257+I260+I263)</f>
        <v>0</v>
      </c>
      <c r="J235" s="514">
        <f>SUM(J236+J245+J249+J253+J257+J260+J263)</f>
        <v>0</v>
      </c>
      <c r="K235" s="506">
        <f>SUM(K236+K245+K249+K253+K257+K260+K263)</f>
        <v>0</v>
      </c>
      <c r="L235" s="506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505">
        <f>I237</f>
        <v>0</v>
      </c>
      <c r="J236" s="505">
        <f>J237</f>
        <v>0</v>
      </c>
      <c r="K236" s="505">
        <f>K237</f>
        <v>0</v>
      </c>
      <c r="L236" s="505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495">
        <f>SUM(I238:I238)</f>
        <v>0</v>
      </c>
      <c r="J237" s="508">
        <f>SUM(J238:J238)</f>
        <v>0</v>
      </c>
      <c r="K237" s="496">
        <f>SUM(K238:K238)</f>
        <v>0</v>
      </c>
      <c r="L237" s="496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502">
        <v>0</v>
      </c>
      <c r="J238" s="502">
        <v>0</v>
      </c>
      <c r="K238" s="502">
        <v>0</v>
      </c>
      <c r="L238" s="502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495">
        <f>SUM(I240:I241)</f>
        <v>0</v>
      </c>
      <c r="J239" s="495">
        <f>SUM(J240:J241)</f>
        <v>0</v>
      </c>
      <c r="K239" s="495">
        <f>SUM(K240:K241)</f>
        <v>0</v>
      </c>
      <c r="L239" s="495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502">
        <v>0</v>
      </c>
      <c r="J240" s="502">
        <v>0</v>
      </c>
      <c r="K240" s="502">
        <v>0</v>
      </c>
      <c r="L240" s="502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502">
        <v>0</v>
      </c>
      <c r="J241" s="502">
        <v>0</v>
      </c>
      <c r="K241" s="502">
        <v>0</v>
      </c>
      <c r="L241" s="502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495">
        <f>SUM(I243:I244)</f>
        <v>0</v>
      </c>
      <c r="J242" s="495">
        <f>SUM(J243:J244)</f>
        <v>0</v>
      </c>
      <c r="K242" s="495">
        <f>SUM(K243:K244)</f>
        <v>0</v>
      </c>
      <c r="L242" s="495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502">
        <v>0</v>
      </c>
      <c r="J243" s="502">
        <v>0</v>
      </c>
      <c r="K243" s="502">
        <v>0</v>
      </c>
      <c r="L243" s="502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502">
        <v>0</v>
      </c>
      <c r="J244" s="502">
        <v>0</v>
      </c>
      <c r="K244" s="502">
        <v>0</v>
      </c>
      <c r="L244" s="502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495">
        <f>I246</f>
        <v>0</v>
      </c>
      <c r="J245" s="495">
        <f>J246</f>
        <v>0</v>
      </c>
      <c r="K245" s="495">
        <f>K246</f>
        <v>0</v>
      </c>
      <c r="L245" s="495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495">
        <f>SUM(I247:I248)</f>
        <v>0</v>
      </c>
      <c r="J246" s="508">
        <f>SUM(J247:J248)</f>
        <v>0</v>
      </c>
      <c r="K246" s="496">
        <f>SUM(K247:K248)</f>
        <v>0</v>
      </c>
      <c r="L246" s="496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502">
        <v>0</v>
      </c>
      <c r="J247" s="502">
        <v>0</v>
      </c>
      <c r="K247" s="502">
        <v>0</v>
      </c>
      <c r="L247" s="502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502">
        <v>0</v>
      </c>
      <c r="J248" s="502">
        <v>0</v>
      </c>
      <c r="K248" s="502">
        <v>0</v>
      </c>
      <c r="L248" s="502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503">
        <f>I250</f>
        <v>0</v>
      </c>
      <c r="J249" s="509">
        <f>J250</f>
        <v>0</v>
      </c>
      <c r="K249" s="504">
        <f>K250</f>
        <v>0</v>
      </c>
      <c r="L249" s="504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495">
        <f>I251+I252</f>
        <v>0</v>
      </c>
      <c r="J250" s="495">
        <f>J251+J252</f>
        <v>0</v>
      </c>
      <c r="K250" s="495">
        <f>K251+K252</f>
        <v>0</v>
      </c>
      <c r="L250" s="495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502">
        <v>0</v>
      </c>
      <c r="J251" s="502">
        <v>0</v>
      </c>
      <c r="K251" s="502">
        <v>0</v>
      </c>
      <c r="L251" s="502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522">
        <v>0</v>
      </c>
      <c r="J252" s="519">
        <v>0</v>
      </c>
      <c r="K252" s="522">
        <v>0</v>
      </c>
      <c r="L252" s="5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495">
        <f>I254</f>
        <v>0</v>
      </c>
      <c r="J253" s="496">
        <f>J254</f>
        <v>0</v>
      </c>
      <c r="K253" s="495">
        <f>K254</f>
        <v>0</v>
      </c>
      <c r="L253" s="496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503">
        <f>SUM(I255:I256)</f>
        <v>0</v>
      </c>
      <c r="J254" s="509">
        <f>SUM(J255:J256)</f>
        <v>0</v>
      </c>
      <c r="K254" s="504">
        <f>SUM(K255:K256)</f>
        <v>0</v>
      </c>
      <c r="L254" s="504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502">
        <v>0</v>
      </c>
      <c r="J255" s="502">
        <v>0</v>
      </c>
      <c r="K255" s="502">
        <v>0</v>
      </c>
      <c r="L255" s="502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502">
        <v>0</v>
      </c>
      <c r="J256" s="502">
        <v>0</v>
      </c>
      <c r="K256" s="502">
        <v>0</v>
      </c>
      <c r="L256" s="502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495">
        <f t="shared" ref="I257:L258" si="25">I258</f>
        <v>0</v>
      </c>
      <c r="J257" s="508">
        <f t="shared" si="25"/>
        <v>0</v>
      </c>
      <c r="K257" s="496">
        <f t="shared" si="25"/>
        <v>0</v>
      </c>
      <c r="L257" s="496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496">
        <f t="shared" si="25"/>
        <v>0</v>
      </c>
      <c r="J258" s="508">
        <f t="shared" si="25"/>
        <v>0</v>
      </c>
      <c r="K258" s="496">
        <f t="shared" si="25"/>
        <v>0</v>
      </c>
      <c r="L258" s="496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522">
        <v>0</v>
      </c>
      <c r="J259" s="522">
        <v>0</v>
      </c>
      <c r="K259" s="522">
        <v>0</v>
      </c>
      <c r="L259" s="5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495">
        <f t="shared" ref="I260:L261" si="26">I261</f>
        <v>0</v>
      </c>
      <c r="J260" s="508">
        <f t="shared" si="26"/>
        <v>0</v>
      </c>
      <c r="K260" s="496">
        <f t="shared" si="26"/>
        <v>0</v>
      </c>
      <c r="L260" s="496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495">
        <f t="shared" si="26"/>
        <v>0</v>
      </c>
      <c r="J261" s="508">
        <f t="shared" si="26"/>
        <v>0</v>
      </c>
      <c r="K261" s="496">
        <f t="shared" si="26"/>
        <v>0</v>
      </c>
      <c r="L261" s="496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522">
        <v>0</v>
      </c>
      <c r="J262" s="522">
        <v>0</v>
      </c>
      <c r="K262" s="522">
        <v>0</v>
      </c>
      <c r="L262" s="5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495">
        <f>I264</f>
        <v>0</v>
      </c>
      <c r="J263" s="508">
        <f>J264</f>
        <v>0</v>
      </c>
      <c r="K263" s="496">
        <f>K264</f>
        <v>0</v>
      </c>
      <c r="L263" s="496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495">
        <f>I265+I266</f>
        <v>0</v>
      </c>
      <c r="J264" s="495">
        <f>J265+J266</f>
        <v>0</v>
      </c>
      <c r="K264" s="495">
        <f>K265+K266</f>
        <v>0</v>
      </c>
      <c r="L264" s="495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501">
        <v>0</v>
      </c>
      <c r="J265" s="502">
        <v>0</v>
      </c>
      <c r="K265" s="502">
        <v>0</v>
      </c>
      <c r="L265" s="502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502">
        <v>0</v>
      </c>
      <c r="J266" s="502">
        <v>0</v>
      </c>
      <c r="K266" s="502">
        <v>0</v>
      </c>
      <c r="L266" s="502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495">
        <f>SUM(I268+I277+I281+I285+I289+I292+I295)</f>
        <v>0</v>
      </c>
      <c r="J267" s="508">
        <f>SUM(J268+J277+J281+J285+J289+J292+J295)</f>
        <v>0</v>
      </c>
      <c r="K267" s="496">
        <f>SUM(K268+K277+K281+K285+K289+K292+K295)</f>
        <v>0</v>
      </c>
      <c r="L267" s="496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495">
        <f>I269</f>
        <v>0</v>
      </c>
      <c r="J268" s="495">
        <f>J269</f>
        <v>0</v>
      </c>
      <c r="K268" s="495">
        <f>K269</f>
        <v>0</v>
      </c>
      <c r="L268" s="495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495">
        <f>SUM(I270)</f>
        <v>0</v>
      </c>
      <c r="J269" s="495">
        <f>SUM(J270)</f>
        <v>0</v>
      </c>
      <c r="K269" s="495">
        <f>SUM(K270)</f>
        <v>0</v>
      </c>
      <c r="L269" s="495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502">
        <v>0</v>
      </c>
      <c r="J270" s="502">
        <v>0</v>
      </c>
      <c r="K270" s="502">
        <v>0</v>
      </c>
      <c r="L270" s="502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495">
        <f>SUM(I272:I273)</f>
        <v>0</v>
      </c>
      <c r="J271" s="495">
        <f>SUM(J272:J273)</f>
        <v>0</v>
      </c>
      <c r="K271" s="495">
        <f>SUM(K272:K273)</f>
        <v>0</v>
      </c>
      <c r="L271" s="495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502">
        <v>0</v>
      </c>
      <c r="J272" s="501">
        <v>0</v>
      </c>
      <c r="K272" s="502">
        <v>0</v>
      </c>
      <c r="L272" s="502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502">
        <v>0</v>
      </c>
      <c r="J273" s="501">
        <v>0</v>
      </c>
      <c r="K273" s="502">
        <v>0</v>
      </c>
      <c r="L273" s="502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495">
        <f>SUM(I275:I276)</f>
        <v>0</v>
      </c>
      <c r="J274" s="495">
        <f>SUM(J275:J276)</f>
        <v>0</v>
      </c>
      <c r="K274" s="495">
        <f>SUM(K275:K276)</f>
        <v>0</v>
      </c>
      <c r="L274" s="495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502">
        <v>0</v>
      </c>
      <c r="J275" s="501">
        <v>0</v>
      </c>
      <c r="K275" s="502">
        <v>0</v>
      </c>
      <c r="L275" s="502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502">
        <v>0</v>
      </c>
      <c r="J276" s="501">
        <v>0</v>
      </c>
      <c r="K276" s="502">
        <v>0</v>
      </c>
      <c r="L276" s="502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495">
        <f>I278</f>
        <v>0</v>
      </c>
      <c r="J277" s="496">
        <f>J278</f>
        <v>0</v>
      </c>
      <c r="K277" s="495">
        <f>K278</f>
        <v>0</v>
      </c>
      <c r="L277" s="496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503">
        <f>SUM(I279:I280)</f>
        <v>0</v>
      </c>
      <c r="J278" s="509">
        <f>SUM(J279:J280)</f>
        <v>0</v>
      </c>
      <c r="K278" s="504">
        <f>SUM(K279:K280)</f>
        <v>0</v>
      </c>
      <c r="L278" s="504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502">
        <v>0</v>
      </c>
      <c r="J279" s="502">
        <v>0</v>
      </c>
      <c r="K279" s="502">
        <v>0</v>
      </c>
      <c r="L279" s="502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502">
        <v>0</v>
      </c>
      <c r="J280" s="502">
        <v>0</v>
      </c>
      <c r="K280" s="502">
        <v>0</v>
      </c>
      <c r="L280" s="502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495">
        <f>I282</f>
        <v>0</v>
      </c>
      <c r="J281" s="508">
        <f>J282</f>
        <v>0</v>
      </c>
      <c r="K281" s="496">
        <f>K282</f>
        <v>0</v>
      </c>
      <c r="L281" s="496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495">
        <f>I283+I284</f>
        <v>0</v>
      </c>
      <c r="J282" s="495">
        <f>J283+J284</f>
        <v>0</v>
      </c>
      <c r="K282" s="495">
        <f>K283+K284</f>
        <v>0</v>
      </c>
      <c r="L282" s="495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502">
        <v>0</v>
      </c>
      <c r="J283" s="502">
        <v>0</v>
      </c>
      <c r="K283" s="502">
        <v>0</v>
      </c>
      <c r="L283" s="502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502">
        <v>0</v>
      </c>
      <c r="J284" s="502">
        <v>0</v>
      </c>
      <c r="K284" s="502">
        <v>0</v>
      </c>
      <c r="L284" s="502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495">
        <f>I286</f>
        <v>0</v>
      </c>
      <c r="J285" s="508">
        <f>J286</f>
        <v>0</v>
      </c>
      <c r="K285" s="496">
        <f>K286</f>
        <v>0</v>
      </c>
      <c r="L285" s="496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495">
        <f>SUM(I287:I288)</f>
        <v>0</v>
      </c>
      <c r="J286" s="508">
        <f>SUM(J287:J288)</f>
        <v>0</v>
      </c>
      <c r="K286" s="496">
        <f>SUM(K287:K288)</f>
        <v>0</v>
      </c>
      <c r="L286" s="496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502">
        <v>0</v>
      </c>
      <c r="J287" s="502">
        <v>0</v>
      </c>
      <c r="K287" s="502">
        <v>0</v>
      </c>
      <c r="L287" s="502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502">
        <v>0</v>
      </c>
      <c r="J288" s="502">
        <v>0</v>
      </c>
      <c r="K288" s="502">
        <v>0</v>
      </c>
      <c r="L288" s="502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495">
        <f t="shared" ref="I289:L290" si="27">I290</f>
        <v>0</v>
      </c>
      <c r="J289" s="508">
        <f t="shared" si="27"/>
        <v>0</v>
      </c>
      <c r="K289" s="496">
        <f t="shared" si="27"/>
        <v>0</v>
      </c>
      <c r="L289" s="496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495">
        <f t="shared" si="27"/>
        <v>0</v>
      </c>
      <c r="J290" s="508">
        <f t="shared" si="27"/>
        <v>0</v>
      </c>
      <c r="K290" s="496">
        <f t="shared" si="27"/>
        <v>0</v>
      </c>
      <c r="L290" s="496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502">
        <v>0</v>
      </c>
      <c r="J291" s="502">
        <v>0</v>
      </c>
      <c r="K291" s="502">
        <v>0</v>
      </c>
      <c r="L291" s="502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495">
        <f t="shared" ref="I292:L293" si="28">I293</f>
        <v>0</v>
      </c>
      <c r="J292" s="525">
        <f t="shared" si="28"/>
        <v>0</v>
      </c>
      <c r="K292" s="496">
        <f t="shared" si="28"/>
        <v>0</v>
      </c>
      <c r="L292" s="496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495">
        <f t="shared" si="28"/>
        <v>0</v>
      </c>
      <c r="J293" s="525">
        <f t="shared" si="28"/>
        <v>0</v>
      </c>
      <c r="K293" s="496">
        <f t="shared" si="28"/>
        <v>0</v>
      </c>
      <c r="L293" s="496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502">
        <v>0</v>
      </c>
      <c r="J294" s="502">
        <v>0</v>
      </c>
      <c r="K294" s="502">
        <v>0</v>
      </c>
      <c r="L294" s="502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495">
        <f>I296</f>
        <v>0</v>
      </c>
      <c r="J295" s="525">
        <f>J296</f>
        <v>0</v>
      </c>
      <c r="K295" s="496">
        <f>K296</f>
        <v>0</v>
      </c>
      <c r="L295" s="496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495">
        <f>I297+I298</f>
        <v>0</v>
      </c>
      <c r="J296" s="495">
        <f>J297+J298</f>
        <v>0</v>
      </c>
      <c r="K296" s="495">
        <f>K297+K298</f>
        <v>0</v>
      </c>
      <c r="L296" s="495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502">
        <v>0</v>
      </c>
      <c r="J297" s="502">
        <v>0</v>
      </c>
      <c r="K297" s="502">
        <v>0</v>
      </c>
      <c r="L297" s="502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502">
        <v>0</v>
      </c>
      <c r="J298" s="502">
        <v>0</v>
      </c>
      <c r="K298" s="502">
        <v>0</v>
      </c>
      <c r="L298" s="502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495">
        <f>SUM(I300+I332)</f>
        <v>0</v>
      </c>
      <c r="J299" s="525">
        <f>SUM(J300+J332)</f>
        <v>0</v>
      </c>
      <c r="K299" s="496">
        <f>SUM(K300+K332)</f>
        <v>0</v>
      </c>
      <c r="L299" s="496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495">
        <f>SUM(I301+I310+I314+I318+I322+I325+I328)</f>
        <v>0</v>
      </c>
      <c r="J300" s="525">
        <f>SUM(J301+J310+J314+J318+J322+J325+J328)</f>
        <v>0</v>
      </c>
      <c r="K300" s="496">
        <f>SUM(K301+K310+K314+K318+K322+K325+K328)</f>
        <v>0</v>
      </c>
      <c r="L300" s="496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495">
        <f>SUM(I302+I304+I307)</f>
        <v>0</v>
      </c>
      <c r="J301" s="495">
        <f>SUM(J302+J304+J307)</f>
        <v>0</v>
      </c>
      <c r="K301" s="495">
        <f>SUM(K302+K304+K307)</f>
        <v>0</v>
      </c>
      <c r="L301" s="495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495">
        <f>SUM(I303:I303)</f>
        <v>0</v>
      </c>
      <c r="J302" s="525">
        <f>SUM(J303:J303)</f>
        <v>0</v>
      </c>
      <c r="K302" s="496">
        <f>SUM(K303:K303)</f>
        <v>0</v>
      </c>
      <c r="L302" s="496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502">
        <v>0</v>
      </c>
      <c r="J303" s="502">
        <v>0</v>
      </c>
      <c r="K303" s="502">
        <v>0</v>
      </c>
      <c r="L303" s="502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495">
        <f>SUM(I305:I306)</f>
        <v>0</v>
      </c>
      <c r="J304" s="495">
        <f>SUM(J305:J306)</f>
        <v>0</v>
      </c>
      <c r="K304" s="495">
        <f>SUM(K305:K306)</f>
        <v>0</v>
      </c>
      <c r="L304" s="495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502">
        <v>0</v>
      </c>
      <c r="J305" s="502">
        <v>0</v>
      </c>
      <c r="K305" s="502">
        <v>0</v>
      </c>
      <c r="L305" s="502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502">
        <v>0</v>
      </c>
      <c r="J306" s="502">
        <v>0</v>
      </c>
      <c r="K306" s="502">
        <v>0</v>
      </c>
      <c r="L306" s="502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495">
        <f>SUM(I308:I309)</f>
        <v>0</v>
      </c>
      <c r="J307" s="495">
        <f>SUM(J308:J309)</f>
        <v>0</v>
      </c>
      <c r="K307" s="495">
        <f>SUM(K308:K309)</f>
        <v>0</v>
      </c>
      <c r="L307" s="495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502">
        <v>0</v>
      </c>
      <c r="J308" s="502">
        <v>0</v>
      </c>
      <c r="K308" s="502">
        <v>0</v>
      </c>
      <c r="L308" s="502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502">
        <v>0</v>
      </c>
      <c r="J309" s="502">
        <v>0</v>
      </c>
      <c r="K309" s="502">
        <v>0</v>
      </c>
      <c r="L309" s="502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495">
        <f>I311</f>
        <v>0</v>
      </c>
      <c r="J310" s="525">
        <f>J311</f>
        <v>0</v>
      </c>
      <c r="K310" s="496">
        <f>K311</f>
        <v>0</v>
      </c>
      <c r="L310" s="496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503">
        <f>SUM(I312:I313)</f>
        <v>0</v>
      </c>
      <c r="J311" s="526">
        <f>SUM(J312:J313)</f>
        <v>0</v>
      </c>
      <c r="K311" s="504">
        <f>SUM(K312:K313)</f>
        <v>0</v>
      </c>
      <c r="L311" s="504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502">
        <v>0</v>
      </c>
      <c r="J312" s="502">
        <v>0</v>
      </c>
      <c r="K312" s="502">
        <v>0</v>
      </c>
      <c r="L312" s="502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502">
        <v>0</v>
      </c>
      <c r="J313" s="502">
        <v>0</v>
      </c>
      <c r="K313" s="502">
        <v>0</v>
      </c>
      <c r="L313" s="502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495">
        <f>I315</f>
        <v>0</v>
      </c>
      <c r="J314" s="525">
        <f>J315</f>
        <v>0</v>
      </c>
      <c r="K314" s="496">
        <f>K315</f>
        <v>0</v>
      </c>
      <c r="L314" s="496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496">
        <f>I316+I317</f>
        <v>0</v>
      </c>
      <c r="J315" s="496">
        <f>J316+J317</f>
        <v>0</v>
      </c>
      <c r="K315" s="496">
        <f>K316+K317</f>
        <v>0</v>
      </c>
      <c r="L315" s="496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522">
        <v>0</v>
      </c>
      <c r="J316" s="522">
        <v>0</v>
      </c>
      <c r="K316" s="522">
        <v>0</v>
      </c>
      <c r="L316" s="5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502">
        <v>0</v>
      </c>
      <c r="J317" s="502">
        <v>0</v>
      </c>
      <c r="K317" s="502">
        <v>0</v>
      </c>
      <c r="L317" s="502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495">
        <f>I319</f>
        <v>0</v>
      </c>
      <c r="J318" s="525">
        <f>J319</f>
        <v>0</v>
      </c>
      <c r="K318" s="496">
        <f>K319</f>
        <v>0</v>
      </c>
      <c r="L318" s="496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495">
        <f>SUM(I320:I321)</f>
        <v>0</v>
      </c>
      <c r="J319" s="495">
        <f>SUM(J320:J321)</f>
        <v>0</v>
      </c>
      <c r="K319" s="495">
        <f>SUM(K320:K321)</f>
        <v>0</v>
      </c>
      <c r="L319" s="495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501">
        <v>0</v>
      </c>
      <c r="J320" s="502">
        <v>0</v>
      </c>
      <c r="K320" s="502">
        <v>0</v>
      </c>
      <c r="L320" s="501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502">
        <v>0</v>
      </c>
      <c r="J321" s="522">
        <v>0</v>
      </c>
      <c r="K321" s="522">
        <v>0</v>
      </c>
      <c r="L321" s="5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504">
        <f t="shared" ref="I322:L323" si="29">I323</f>
        <v>0</v>
      </c>
      <c r="J322" s="525">
        <f t="shared" si="29"/>
        <v>0</v>
      </c>
      <c r="K322" s="496">
        <f t="shared" si="29"/>
        <v>0</v>
      </c>
      <c r="L322" s="496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496">
        <f t="shared" si="29"/>
        <v>0</v>
      </c>
      <c r="J323" s="526">
        <f t="shared" si="29"/>
        <v>0</v>
      </c>
      <c r="K323" s="504">
        <f t="shared" si="29"/>
        <v>0</v>
      </c>
      <c r="L323" s="504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502">
        <v>0</v>
      </c>
      <c r="J324" s="522">
        <v>0</v>
      </c>
      <c r="K324" s="522">
        <v>0</v>
      </c>
      <c r="L324" s="5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496">
        <f t="shared" ref="I325:L326" si="30">I326</f>
        <v>0</v>
      </c>
      <c r="J325" s="525">
        <f t="shared" si="30"/>
        <v>0</v>
      </c>
      <c r="K325" s="496">
        <f t="shared" si="30"/>
        <v>0</v>
      </c>
      <c r="L325" s="496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495">
        <f t="shared" si="30"/>
        <v>0</v>
      </c>
      <c r="J326" s="525">
        <f t="shared" si="30"/>
        <v>0</v>
      </c>
      <c r="K326" s="496">
        <f t="shared" si="30"/>
        <v>0</v>
      </c>
      <c r="L326" s="496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522">
        <v>0</v>
      </c>
      <c r="J327" s="522">
        <v>0</v>
      </c>
      <c r="K327" s="522">
        <v>0</v>
      </c>
      <c r="L327" s="5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495">
        <f>I329</f>
        <v>0</v>
      </c>
      <c r="J328" s="525">
        <f>J329</f>
        <v>0</v>
      </c>
      <c r="K328" s="496">
        <f>K329</f>
        <v>0</v>
      </c>
      <c r="L328" s="496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495">
        <f>I330+I331</f>
        <v>0</v>
      </c>
      <c r="J329" s="495">
        <f>J330+J331</f>
        <v>0</v>
      </c>
      <c r="K329" s="495">
        <f>K330+K331</f>
        <v>0</v>
      </c>
      <c r="L329" s="495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522">
        <v>0</v>
      </c>
      <c r="J330" s="522">
        <v>0</v>
      </c>
      <c r="K330" s="522">
        <v>0</v>
      </c>
      <c r="L330" s="5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502">
        <v>0</v>
      </c>
      <c r="J331" s="502">
        <v>0</v>
      </c>
      <c r="K331" s="502">
        <v>0</v>
      </c>
      <c r="L331" s="502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495">
        <f>SUM(I333+I342+I346+I350+I354+I357+I360)</f>
        <v>0</v>
      </c>
      <c r="J332" s="525">
        <f>SUM(J333+J342+J346+J350+J354+J357+J360)</f>
        <v>0</v>
      </c>
      <c r="K332" s="496">
        <f>SUM(K333+K342+K346+K350+K354+K357+K360)</f>
        <v>0</v>
      </c>
      <c r="L332" s="496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495">
        <f>I334</f>
        <v>0</v>
      </c>
      <c r="J333" s="525">
        <f>J334</f>
        <v>0</v>
      </c>
      <c r="K333" s="496">
        <f>K334</f>
        <v>0</v>
      </c>
      <c r="L333" s="496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495">
        <f t="shared" ref="I334:P334" si="31">SUM(I335:I335)</f>
        <v>0</v>
      </c>
      <c r="J334" s="495">
        <f t="shared" si="31"/>
        <v>0</v>
      </c>
      <c r="K334" s="495">
        <f t="shared" si="31"/>
        <v>0</v>
      </c>
      <c r="L334" s="495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522">
        <v>0</v>
      </c>
      <c r="J335" s="522">
        <v>0</v>
      </c>
      <c r="K335" s="522">
        <v>0</v>
      </c>
      <c r="L335" s="5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495">
        <f>SUM(I337:I338)</f>
        <v>0</v>
      </c>
      <c r="J336" s="495">
        <f>SUM(J337:J338)</f>
        <v>0</v>
      </c>
      <c r="K336" s="495">
        <f>SUM(K337:K338)</f>
        <v>0</v>
      </c>
      <c r="L336" s="495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522">
        <v>0</v>
      </c>
      <c r="J337" s="522">
        <v>0</v>
      </c>
      <c r="K337" s="522">
        <v>0</v>
      </c>
      <c r="L337" s="5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502">
        <v>0</v>
      </c>
      <c r="J338" s="502">
        <v>0</v>
      </c>
      <c r="K338" s="502">
        <v>0</v>
      </c>
      <c r="L338" s="502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495">
        <f>SUM(I340:I341)</f>
        <v>0</v>
      </c>
      <c r="J339" s="495">
        <f>SUM(J340:J341)</f>
        <v>0</v>
      </c>
      <c r="K339" s="495">
        <f>SUM(K340:K341)</f>
        <v>0</v>
      </c>
      <c r="L339" s="495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502">
        <v>0</v>
      </c>
      <c r="J340" s="502">
        <v>0</v>
      </c>
      <c r="K340" s="502">
        <v>0</v>
      </c>
      <c r="L340" s="502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507">
        <v>0</v>
      </c>
      <c r="J341" s="527">
        <v>0</v>
      </c>
      <c r="K341" s="507">
        <v>0</v>
      </c>
      <c r="L341" s="507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505">
        <f>I343</f>
        <v>0</v>
      </c>
      <c r="J342" s="528">
        <f>J343</f>
        <v>0</v>
      </c>
      <c r="K342" s="506">
        <f>K343</f>
        <v>0</v>
      </c>
      <c r="L342" s="506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495">
        <f>SUM(I344:I345)</f>
        <v>0</v>
      </c>
      <c r="J343" s="508">
        <f>SUM(J344:J345)</f>
        <v>0</v>
      </c>
      <c r="K343" s="496">
        <f>SUM(K344:K345)</f>
        <v>0</v>
      </c>
      <c r="L343" s="496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502">
        <v>0</v>
      </c>
      <c r="J344" s="502">
        <v>0</v>
      </c>
      <c r="K344" s="502">
        <v>0</v>
      </c>
      <c r="L344" s="502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502">
        <v>0</v>
      </c>
      <c r="J345" s="502">
        <v>0</v>
      </c>
      <c r="K345" s="502">
        <v>0</v>
      </c>
      <c r="L345" s="502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495">
        <f>I347</f>
        <v>0</v>
      </c>
      <c r="J346" s="508">
        <f>J347</f>
        <v>0</v>
      </c>
      <c r="K346" s="496">
        <f>K347</f>
        <v>0</v>
      </c>
      <c r="L346" s="496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495">
        <f>I348+I349</f>
        <v>0</v>
      </c>
      <c r="J347" s="495">
        <f>J348+J349</f>
        <v>0</v>
      </c>
      <c r="K347" s="495">
        <f>K348+K349</f>
        <v>0</v>
      </c>
      <c r="L347" s="495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522">
        <v>0</v>
      </c>
      <c r="J348" s="522">
        <v>0</v>
      </c>
      <c r="K348" s="522">
        <v>0</v>
      </c>
      <c r="L348" s="5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502">
        <v>0</v>
      </c>
      <c r="J349" s="502">
        <v>0</v>
      </c>
      <c r="K349" s="502">
        <v>0</v>
      </c>
      <c r="L349" s="502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495">
        <f>I351</f>
        <v>0</v>
      </c>
      <c r="J350" s="508">
        <f>J351</f>
        <v>0</v>
      </c>
      <c r="K350" s="496">
        <f>K351</f>
        <v>0</v>
      </c>
      <c r="L350" s="496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503">
        <f>SUM(I352:I353)</f>
        <v>0</v>
      </c>
      <c r="J351" s="509">
        <f>SUM(J352:J353)</f>
        <v>0</v>
      </c>
      <c r="K351" s="504">
        <f>SUM(K352:K353)</f>
        <v>0</v>
      </c>
      <c r="L351" s="504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502">
        <v>0</v>
      </c>
      <c r="J352" s="502">
        <v>0</v>
      </c>
      <c r="K352" s="502">
        <v>0</v>
      </c>
      <c r="L352" s="502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502">
        <v>0</v>
      </c>
      <c r="J353" s="502">
        <v>0</v>
      </c>
      <c r="K353" s="502">
        <v>0</v>
      </c>
      <c r="L353" s="502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495">
        <f t="shared" ref="I354:L355" si="32">I355</f>
        <v>0</v>
      </c>
      <c r="J354" s="508">
        <f t="shared" si="32"/>
        <v>0</v>
      </c>
      <c r="K354" s="496">
        <f t="shared" si="32"/>
        <v>0</v>
      </c>
      <c r="L354" s="496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503">
        <f t="shared" si="32"/>
        <v>0</v>
      </c>
      <c r="J355" s="509">
        <f t="shared" si="32"/>
        <v>0</v>
      </c>
      <c r="K355" s="504">
        <f t="shared" si="32"/>
        <v>0</v>
      </c>
      <c r="L355" s="504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522">
        <v>0</v>
      </c>
      <c r="J356" s="522">
        <v>0</v>
      </c>
      <c r="K356" s="522">
        <v>0</v>
      </c>
      <c r="L356" s="5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495">
        <f t="shared" ref="I357:L358" si="33">I358</f>
        <v>0</v>
      </c>
      <c r="J357" s="508">
        <f t="shared" si="33"/>
        <v>0</v>
      </c>
      <c r="K357" s="496">
        <f t="shared" si="33"/>
        <v>0</v>
      </c>
      <c r="L357" s="496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495">
        <f t="shared" si="33"/>
        <v>0</v>
      </c>
      <c r="J358" s="508">
        <f t="shared" si="33"/>
        <v>0</v>
      </c>
      <c r="K358" s="496">
        <f t="shared" si="33"/>
        <v>0</v>
      </c>
      <c r="L358" s="496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522">
        <v>0</v>
      </c>
      <c r="J359" s="522">
        <v>0</v>
      </c>
      <c r="K359" s="522">
        <v>0</v>
      </c>
      <c r="L359" s="5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495">
        <f>I361</f>
        <v>0</v>
      </c>
      <c r="J360" s="508">
        <f>J361</f>
        <v>0</v>
      </c>
      <c r="K360" s="496">
        <f>K361</f>
        <v>0</v>
      </c>
      <c r="L360" s="496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495">
        <f>SUM(I362:I363)</f>
        <v>0</v>
      </c>
      <c r="J361" s="495">
        <f>SUM(J362:J363)</f>
        <v>0</v>
      </c>
      <c r="K361" s="495">
        <f>SUM(K362:K363)</f>
        <v>0</v>
      </c>
      <c r="L361" s="495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522">
        <v>0</v>
      </c>
      <c r="J362" s="522">
        <v>0</v>
      </c>
      <c r="K362" s="522">
        <v>0</v>
      </c>
      <c r="L362" s="5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502">
        <v>0</v>
      </c>
      <c r="J363" s="502">
        <v>0</v>
      </c>
      <c r="K363" s="502">
        <v>0</v>
      </c>
      <c r="L363" s="502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511">
        <f>SUM(I30+I180)</f>
        <v>155390</v>
      </c>
      <c r="J364" s="511">
        <f>SUM(J30+J180)</f>
        <v>155390</v>
      </c>
      <c r="K364" s="511">
        <f>SUM(K30+K180)</f>
        <v>155390</v>
      </c>
      <c r="L364" s="511">
        <f>SUM(L30+L180)</f>
        <v>155390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474"/>
      <c r="I366" s="85"/>
      <c r="J366" s="83"/>
      <c r="K366" s="529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530"/>
      <c r="I367" s="531" t="s">
        <v>210</v>
      </c>
      <c r="K367" s="641" t="s">
        <v>211</v>
      </c>
      <c r="L367" s="641"/>
    </row>
    <row r="368" spans="1:12" ht="15.75" customHeight="1">
      <c r="I368" s="532"/>
      <c r="K368" s="532"/>
      <c r="L368" s="532"/>
    </row>
    <row r="369" spans="4:12" ht="15.75" customHeight="1">
      <c r="D369" s="84"/>
      <c r="E369" s="84"/>
      <c r="F369" s="20"/>
      <c r="G369" s="84" t="s">
        <v>212</v>
      </c>
      <c r="I369" s="532"/>
      <c r="K369" s="529" t="s">
        <v>213</v>
      </c>
      <c r="L369" s="533"/>
    </row>
    <row r="370" spans="4:12" ht="24" customHeight="1">
      <c r="D370" s="617" t="s">
        <v>487</v>
      </c>
      <c r="E370" s="642"/>
      <c r="F370" s="642"/>
      <c r="G370" s="642"/>
      <c r="H370" s="534"/>
      <c r="I370" s="535" t="s">
        <v>210</v>
      </c>
      <c r="K370" s="641" t="s">
        <v>211</v>
      </c>
      <c r="L370" s="641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2" spans="1:16" ht="9.9499999999999993" customHeight="1"/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/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>
      <c r="A23" s="628" t="s">
        <v>17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/>
      <c r="J25" s="309"/>
      <c r="K25" s="310"/>
      <c r="L25" s="310"/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778065</v>
      </c>
      <c r="J30" s="394">
        <f>SUM(J31+J42+J61+J82+J89+J109+J135+J154+J164)</f>
        <v>778065</v>
      </c>
      <c r="K30" s="395">
        <f>SUM(K31+K42+K61+K82+K89+K109+K135+K154+K164)</f>
        <v>774261.62</v>
      </c>
      <c r="L30" s="394">
        <f>SUM(L31+L42+L61+L82+L89+L109+L135+L154+L164)</f>
        <v>774261.62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601430</v>
      </c>
      <c r="J31" s="394">
        <f>SUM(J32+J38)</f>
        <v>601430</v>
      </c>
      <c r="K31" s="396">
        <f>SUM(K32+K38)</f>
        <v>601430</v>
      </c>
      <c r="L31" s="397">
        <f>SUM(L32+L38)</f>
        <v>601430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592030</v>
      </c>
      <c r="J32" s="394">
        <f>SUM(J33)</f>
        <v>592030</v>
      </c>
      <c r="K32" s="395">
        <f>SUM(K33)</f>
        <v>592030</v>
      </c>
      <c r="L32" s="394">
        <f>SUM(L33)</f>
        <v>592030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592030</v>
      </c>
      <c r="J33" s="394">
        <f t="shared" ref="J33:L34" si="0">SUM(J34)</f>
        <v>592030</v>
      </c>
      <c r="K33" s="394">
        <f t="shared" si="0"/>
        <v>592030</v>
      </c>
      <c r="L33" s="394">
        <f t="shared" si="0"/>
        <v>592030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592030</v>
      </c>
      <c r="J34" s="395">
        <f t="shared" si="0"/>
        <v>592030</v>
      </c>
      <c r="K34" s="395">
        <f t="shared" si="0"/>
        <v>592030</v>
      </c>
      <c r="L34" s="395">
        <f t="shared" si="0"/>
        <v>592030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592030</v>
      </c>
      <c r="J35" s="312">
        <v>592030</v>
      </c>
      <c r="K35" s="312">
        <v>592030</v>
      </c>
      <c r="L35" s="312">
        <v>592030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9400</v>
      </c>
      <c r="J38" s="394">
        <f t="shared" si="1"/>
        <v>9400</v>
      </c>
      <c r="K38" s="395">
        <f t="shared" si="1"/>
        <v>9400</v>
      </c>
      <c r="L38" s="394">
        <f t="shared" si="1"/>
        <v>9400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9400</v>
      </c>
      <c r="J39" s="394">
        <f t="shared" si="1"/>
        <v>9400</v>
      </c>
      <c r="K39" s="394">
        <f t="shared" si="1"/>
        <v>9400</v>
      </c>
      <c r="L39" s="394">
        <f t="shared" si="1"/>
        <v>9400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9400</v>
      </c>
      <c r="J40" s="394">
        <f t="shared" si="1"/>
        <v>9400</v>
      </c>
      <c r="K40" s="394">
        <f t="shared" si="1"/>
        <v>9400</v>
      </c>
      <c r="L40" s="394">
        <f t="shared" si="1"/>
        <v>9400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9400</v>
      </c>
      <c r="J41" s="312">
        <v>9400</v>
      </c>
      <c r="K41" s="312">
        <v>9400</v>
      </c>
      <c r="L41" s="312">
        <v>9400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154810</v>
      </c>
      <c r="J42" s="399">
        <f t="shared" si="2"/>
        <v>154810</v>
      </c>
      <c r="K42" s="398">
        <f t="shared" si="2"/>
        <v>151017.47</v>
      </c>
      <c r="L42" s="398">
        <f t="shared" si="2"/>
        <v>151017.47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154810</v>
      </c>
      <c r="J43" s="395">
        <f t="shared" si="2"/>
        <v>154810</v>
      </c>
      <c r="K43" s="394">
        <f t="shared" si="2"/>
        <v>151017.47</v>
      </c>
      <c r="L43" s="395">
        <f t="shared" si="2"/>
        <v>151017.47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154810</v>
      </c>
      <c r="J44" s="395">
        <f t="shared" si="2"/>
        <v>154810</v>
      </c>
      <c r="K44" s="397">
        <f t="shared" si="2"/>
        <v>151017.47</v>
      </c>
      <c r="L44" s="397">
        <f t="shared" si="2"/>
        <v>151017.47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154810</v>
      </c>
      <c r="J45" s="400">
        <f>SUM(J46:J60)</f>
        <v>154810</v>
      </c>
      <c r="K45" s="401">
        <f>SUM(K46:K60)</f>
        <v>151017.47</v>
      </c>
      <c r="L45" s="401">
        <f>SUM(L46:L60)</f>
        <v>151017.47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6250</v>
      </c>
      <c r="J46" s="312">
        <v>6250</v>
      </c>
      <c r="K46" s="312">
        <v>4083.13</v>
      </c>
      <c r="L46" s="312">
        <v>4083.13</v>
      </c>
      <c r="Q46" s="95"/>
      <c r="R46"/>
    </row>
    <row r="47" spans="1:18" ht="25.5" customHeight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630</v>
      </c>
      <c r="J47" s="312">
        <v>630</v>
      </c>
      <c r="K47" s="312">
        <v>563.71</v>
      </c>
      <c r="L47" s="312">
        <v>563.71</v>
      </c>
      <c r="Q47" s="95"/>
      <c r="R47"/>
    </row>
    <row r="48" spans="1:18" ht="25.5" customHeight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2550</v>
      </c>
      <c r="J48" s="312">
        <v>2550</v>
      </c>
      <c r="K48" s="312">
        <v>2548.79</v>
      </c>
      <c r="L48" s="312">
        <v>2548.79</v>
      </c>
      <c r="Q48" s="95"/>
      <c r="R48"/>
    </row>
    <row r="49" spans="1:18" ht="25.5" customHeight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8200</v>
      </c>
      <c r="J49" s="312">
        <v>8200</v>
      </c>
      <c r="K49" s="312">
        <v>8197.48</v>
      </c>
      <c r="L49" s="312">
        <v>8197.48</v>
      </c>
      <c r="Q49" s="95"/>
      <c r="R49"/>
    </row>
    <row r="50" spans="1:18" ht="25.5" customHeight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3550</v>
      </c>
      <c r="J50" s="312">
        <v>3550</v>
      </c>
      <c r="K50" s="312">
        <v>3434.73</v>
      </c>
      <c r="L50" s="312">
        <v>3434.73</v>
      </c>
      <c r="Q50" s="95"/>
      <c r="R50"/>
    </row>
    <row r="51" spans="1:18" ht="15.75" customHeight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30</v>
      </c>
      <c r="J51" s="312">
        <v>30</v>
      </c>
      <c r="K51" s="312">
        <v>29.32</v>
      </c>
      <c r="L51" s="312">
        <v>29.32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22000</v>
      </c>
      <c r="J54" s="312">
        <v>22000</v>
      </c>
      <c r="K54" s="312">
        <v>22000</v>
      </c>
      <c r="L54" s="312">
        <v>22000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600</v>
      </c>
      <c r="J55" s="312">
        <v>600</v>
      </c>
      <c r="K55" s="312">
        <v>562.22</v>
      </c>
      <c r="L55" s="312">
        <v>562.22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customHeight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88700</v>
      </c>
      <c r="J57" s="312">
        <v>88700</v>
      </c>
      <c r="K57" s="312">
        <v>88641.36</v>
      </c>
      <c r="L57" s="312">
        <v>88641.36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5900</v>
      </c>
      <c r="J58" s="312">
        <v>5900</v>
      </c>
      <c r="K58" s="312">
        <v>5155.8500000000004</v>
      </c>
      <c r="L58" s="312">
        <v>5155.8500000000004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16400</v>
      </c>
      <c r="J60" s="312">
        <v>16400</v>
      </c>
      <c r="K60" s="312">
        <v>15800.88</v>
      </c>
      <c r="L60" s="312">
        <v>15800.88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21825</v>
      </c>
      <c r="J135" s="402">
        <f>SUM(J136+J141+J149)</f>
        <v>21825</v>
      </c>
      <c r="K135" s="395">
        <f>SUM(K136+K141+K149)</f>
        <v>21814.15</v>
      </c>
      <c r="L135" s="394">
        <f>SUM(L136+L141+L149)</f>
        <v>21814.15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21825</v>
      </c>
      <c r="J149" s="402">
        <f t="shared" si="15"/>
        <v>21825</v>
      </c>
      <c r="K149" s="395">
        <f t="shared" si="15"/>
        <v>21814.15</v>
      </c>
      <c r="L149" s="394">
        <f t="shared" si="15"/>
        <v>21814.15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21825</v>
      </c>
      <c r="J150" s="408">
        <f t="shared" si="15"/>
        <v>21825</v>
      </c>
      <c r="K150" s="401">
        <f t="shared" si="15"/>
        <v>21814.15</v>
      </c>
      <c r="L150" s="400">
        <f t="shared" si="15"/>
        <v>21814.15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21825</v>
      </c>
      <c r="J151" s="402">
        <f>SUM(J152:J153)</f>
        <v>21825</v>
      </c>
      <c r="K151" s="395">
        <f>SUM(K152:K153)</f>
        <v>21814.15</v>
      </c>
      <c r="L151" s="394">
        <f>SUM(L152:L153)</f>
        <v>21814.15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21825</v>
      </c>
      <c r="J152" s="318">
        <v>21825</v>
      </c>
      <c r="K152" s="318">
        <v>21814.15</v>
      </c>
      <c r="L152" s="318">
        <v>21814.15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29300</v>
      </c>
      <c r="J180" s="402">
        <f>SUM(J181+J234+J299)</f>
        <v>29300</v>
      </c>
      <c r="K180" s="395">
        <f>SUM(K181+K234+K299)</f>
        <v>25521.15</v>
      </c>
      <c r="L180" s="394">
        <f>SUM(L181+L234+L299)</f>
        <v>25521.15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29300</v>
      </c>
      <c r="J181" s="398">
        <f>SUM(J182+J205+J212+J224+J228)</f>
        <v>29300</v>
      </c>
      <c r="K181" s="398">
        <f>SUM(K182+K205+K212+K224+K228)</f>
        <v>25521.15</v>
      </c>
      <c r="L181" s="398">
        <f>SUM(L182+L205+L212+L224+L228)</f>
        <v>25521.15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29300</v>
      </c>
      <c r="J182" s="402">
        <f>SUM(J183+J186+J191+J197+J202)</f>
        <v>29300</v>
      </c>
      <c r="K182" s="395">
        <f>SUM(K183+K186+K191+K197+K202)</f>
        <v>25521.15</v>
      </c>
      <c r="L182" s="394">
        <f>SUM(L183+L186+L191+L197+L202)</f>
        <v>25521.15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19700</v>
      </c>
      <c r="J186" s="403">
        <f>J187</f>
        <v>19700</v>
      </c>
      <c r="K186" s="399">
        <f>K187</f>
        <v>15921.18</v>
      </c>
      <c r="L186" s="398">
        <f>L187</f>
        <v>15921.18</v>
      </c>
    </row>
    <row r="187" spans="1:12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19700</v>
      </c>
      <c r="J187" s="402">
        <f>SUM(J188:J190)</f>
        <v>19700</v>
      </c>
      <c r="K187" s="395">
        <f>SUM(K188:K190)</f>
        <v>15921.18</v>
      </c>
      <c r="L187" s="394">
        <f>SUM(L188:L190)</f>
        <v>15921.18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customHeight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19700</v>
      </c>
      <c r="J190" s="311">
        <v>19700</v>
      </c>
      <c r="K190" s="311">
        <v>15921.18</v>
      </c>
      <c r="L190" s="322">
        <v>15921.18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9600</v>
      </c>
      <c r="J191" s="402">
        <f>J192</f>
        <v>9600</v>
      </c>
      <c r="K191" s="395">
        <f>K192</f>
        <v>9599.9699999999993</v>
      </c>
      <c r="L191" s="394">
        <f>L192</f>
        <v>9599.9699999999993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9600</v>
      </c>
      <c r="J192" s="394">
        <f>SUM(J193:J196)</f>
        <v>9600</v>
      </c>
      <c r="K192" s="394">
        <f>SUM(K193:K196)</f>
        <v>9599.9699999999993</v>
      </c>
      <c r="L192" s="394">
        <f>SUM(L193:L196)</f>
        <v>9599.9699999999993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8880</v>
      </c>
      <c r="J194" s="313">
        <v>8880</v>
      </c>
      <c r="K194" s="313">
        <v>8879.9699999999993</v>
      </c>
      <c r="L194" s="313">
        <v>8879.9699999999993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customHeight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720</v>
      </c>
      <c r="J196" s="324">
        <v>720</v>
      </c>
      <c r="K196" s="313">
        <v>720</v>
      </c>
      <c r="L196" s="313">
        <v>720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807365</v>
      </c>
      <c r="J364" s="405">
        <f>SUM(J30+J180)</f>
        <v>807365</v>
      </c>
      <c r="K364" s="405">
        <f>SUM(K30+K180)</f>
        <v>799782.77</v>
      </c>
      <c r="L364" s="405">
        <f>SUM(L30+L180)</f>
        <v>799782.77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6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.28515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.28515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.28515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.28515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.28515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.28515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.28515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.28515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.28515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.28515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.28515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.28515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.28515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.28515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.28515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.28515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.28515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.28515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.28515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.28515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.28515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.28515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.28515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.28515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.28515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.28515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.28515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.28515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.28515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.28515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.28515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.28515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.28515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.28515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.28515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.28515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.28515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.28515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.28515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.28515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.28515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.28515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.28515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.28515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.28515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.28515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.28515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.28515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.28515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.28515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.28515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.28515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.28515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.28515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.28515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.28515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.28515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.28515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.28515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.28515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.28515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.28515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.28515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.2851562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/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229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/>
      <c r="J25" s="309"/>
      <c r="K25" s="310"/>
      <c r="L25" s="310"/>
      <c r="M25" s="93"/>
    </row>
    <row r="26" spans="1:18">
      <c r="A26" s="600" t="s">
        <v>230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69370</v>
      </c>
      <c r="J30" s="394">
        <f>SUM(J31+J42+J61+J82+J89+J109+J135+J154+J164)</f>
        <v>69370</v>
      </c>
      <c r="K30" s="395">
        <f>SUM(K31+K42+K61+K82+K89+K109+K135+K154+K164)</f>
        <v>61527.909999999996</v>
      </c>
      <c r="L30" s="394">
        <f>SUM(L31+L42+L61+L82+L89+L109+L135+L154+L164)</f>
        <v>61527.909999999996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9900</v>
      </c>
      <c r="J31" s="394">
        <f>SUM(J32+J38)</f>
        <v>9900</v>
      </c>
      <c r="K31" s="396">
        <f>SUM(K32+K38)</f>
        <v>8682.5400000000009</v>
      </c>
      <c r="L31" s="397">
        <f>SUM(L32+L38)</f>
        <v>8682.5400000000009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9700</v>
      </c>
      <c r="J32" s="394">
        <f>SUM(J33)</f>
        <v>9700</v>
      </c>
      <c r="K32" s="395">
        <f>SUM(K33)</f>
        <v>8557.5400000000009</v>
      </c>
      <c r="L32" s="394">
        <f>SUM(L33)</f>
        <v>8557.5400000000009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9700</v>
      </c>
      <c r="J33" s="394">
        <f t="shared" ref="J33:L34" si="0">SUM(J34)</f>
        <v>9700</v>
      </c>
      <c r="K33" s="394">
        <f t="shared" si="0"/>
        <v>8557.5400000000009</v>
      </c>
      <c r="L33" s="394">
        <f t="shared" si="0"/>
        <v>8557.5400000000009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9700</v>
      </c>
      <c r="J34" s="395">
        <f t="shared" si="0"/>
        <v>9700</v>
      </c>
      <c r="K34" s="395">
        <f t="shared" si="0"/>
        <v>8557.5400000000009</v>
      </c>
      <c r="L34" s="395">
        <f t="shared" si="0"/>
        <v>8557.5400000000009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9700</v>
      </c>
      <c r="J35" s="312">
        <v>9700</v>
      </c>
      <c r="K35" s="312">
        <v>8557.5400000000009</v>
      </c>
      <c r="L35" s="312">
        <v>8557.5400000000009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200</v>
      </c>
      <c r="J38" s="394">
        <f t="shared" si="1"/>
        <v>200</v>
      </c>
      <c r="K38" s="395">
        <f t="shared" si="1"/>
        <v>125</v>
      </c>
      <c r="L38" s="394">
        <f t="shared" si="1"/>
        <v>125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200</v>
      </c>
      <c r="J39" s="394">
        <f t="shared" si="1"/>
        <v>200</v>
      </c>
      <c r="K39" s="394">
        <f t="shared" si="1"/>
        <v>125</v>
      </c>
      <c r="L39" s="394">
        <f t="shared" si="1"/>
        <v>125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200</v>
      </c>
      <c r="J40" s="394">
        <f t="shared" si="1"/>
        <v>200</v>
      </c>
      <c r="K40" s="394">
        <f t="shared" si="1"/>
        <v>125</v>
      </c>
      <c r="L40" s="394">
        <f t="shared" si="1"/>
        <v>125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200</v>
      </c>
      <c r="J41" s="312">
        <v>200</v>
      </c>
      <c r="K41" s="312">
        <v>125</v>
      </c>
      <c r="L41" s="312">
        <v>125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59470</v>
      </c>
      <c r="J42" s="399">
        <f t="shared" si="2"/>
        <v>59470</v>
      </c>
      <c r="K42" s="398">
        <f t="shared" si="2"/>
        <v>52845.369999999995</v>
      </c>
      <c r="L42" s="398">
        <f t="shared" si="2"/>
        <v>52845.369999999995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59470</v>
      </c>
      <c r="J43" s="395">
        <f t="shared" si="2"/>
        <v>59470</v>
      </c>
      <c r="K43" s="394">
        <f t="shared" si="2"/>
        <v>52845.369999999995</v>
      </c>
      <c r="L43" s="395">
        <f t="shared" si="2"/>
        <v>52845.369999999995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59470</v>
      </c>
      <c r="J44" s="395">
        <f t="shared" si="2"/>
        <v>59470</v>
      </c>
      <c r="K44" s="397">
        <f t="shared" si="2"/>
        <v>52845.369999999995</v>
      </c>
      <c r="L44" s="397">
        <f t="shared" si="2"/>
        <v>52845.369999999995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59470</v>
      </c>
      <c r="J45" s="400">
        <f>SUM(J46:J60)</f>
        <v>59470</v>
      </c>
      <c r="K45" s="401">
        <f>SUM(K46:K60)</f>
        <v>52845.369999999995</v>
      </c>
      <c r="L45" s="401">
        <f>SUM(L46:L60)</f>
        <v>52845.369999999995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48600</v>
      </c>
      <c r="J46" s="312">
        <v>48600</v>
      </c>
      <c r="K46" s="312">
        <v>45103.88</v>
      </c>
      <c r="L46" s="312">
        <v>45103.88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500</v>
      </c>
      <c r="J54" s="312">
        <v>500</v>
      </c>
      <c r="K54" s="312">
        <v>354.75</v>
      </c>
      <c r="L54" s="312">
        <v>354.75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10370</v>
      </c>
      <c r="J60" s="312">
        <v>10370</v>
      </c>
      <c r="K60" s="312">
        <v>7386.74</v>
      </c>
      <c r="L60" s="312">
        <v>7386.74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2230</v>
      </c>
      <c r="J180" s="402">
        <f>SUM(J181+J234+J299)</f>
        <v>2230</v>
      </c>
      <c r="K180" s="395">
        <f>SUM(K181+K234+K299)</f>
        <v>2230</v>
      </c>
      <c r="L180" s="394">
        <f>SUM(L181+L234+L299)</f>
        <v>2230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2230</v>
      </c>
      <c r="J181" s="398">
        <f>SUM(J182+J205+J212+J224+J228)</f>
        <v>2230</v>
      </c>
      <c r="K181" s="398">
        <f>SUM(K182+K205+K212+K224+K228)</f>
        <v>2230</v>
      </c>
      <c r="L181" s="398">
        <f>SUM(L182+L205+L212+L224+L228)</f>
        <v>2230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2230</v>
      </c>
      <c r="J182" s="402">
        <f>SUM(J183+J186+J191+J197+J202)</f>
        <v>2230</v>
      </c>
      <c r="K182" s="395">
        <f>SUM(K183+K186+K191+K197+K202)</f>
        <v>2230</v>
      </c>
      <c r="L182" s="394">
        <f>SUM(L183+L186+L191+L197+L202)</f>
        <v>2230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2230</v>
      </c>
      <c r="J191" s="402">
        <f>J192</f>
        <v>2230</v>
      </c>
      <c r="K191" s="395">
        <f>K192</f>
        <v>2230</v>
      </c>
      <c r="L191" s="394">
        <f>L192</f>
        <v>2230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2230</v>
      </c>
      <c r="J192" s="394">
        <f>SUM(J193:J196)</f>
        <v>2230</v>
      </c>
      <c r="K192" s="394">
        <f>SUM(K193:K196)</f>
        <v>2230</v>
      </c>
      <c r="L192" s="394">
        <f>SUM(L193:L196)</f>
        <v>2230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2230</v>
      </c>
      <c r="J194" s="313">
        <v>2230</v>
      </c>
      <c r="K194" s="313">
        <v>2230</v>
      </c>
      <c r="L194" s="313">
        <v>2230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71600</v>
      </c>
      <c r="J364" s="405">
        <f>SUM(J30+J180)</f>
        <v>71600</v>
      </c>
      <c r="K364" s="405">
        <f>SUM(K30+K180)</f>
        <v>63757.909999999996</v>
      </c>
      <c r="L364" s="405">
        <f>SUM(L30+L180)</f>
        <v>63757.909999999996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.28515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.28515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.28515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.28515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.28515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.28515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.28515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.28515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.28515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.28515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.28515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.28515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.28515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.28515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.28515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.28515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.28515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.28515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.28515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.28515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.28515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.28515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.28515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.28515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.28515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.28515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.28515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.28515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.28515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.28515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.28515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.28515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.28515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.28515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.28515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.28515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.28515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.28515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.28515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.28515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.28515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.28515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.28515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.28515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.28515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.28515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.28515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.28515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.28515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.28515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.28515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.28515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.28515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.28515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.28515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.28515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.28515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.28515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.28515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.28515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.28515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.28515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.28515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.2851562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217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229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219</v>
      </c>
      <c r="K25" s="310" t="s">
        <v>220</v>
      </c>
      <c r="L25" s="310" t="s">
        <v>220</v>
      </c>
      <c r="M25" s="93"/>
    </row>
    <row r="26" spans="1:18">
      <c r="A26" s="600" t="s">
        <v>230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27000</v>
      </c>
      <c r="J30" s="394">
        <f>SUM(J31+J42+J61+J82+J89+J109+J135+J154+J164)</f>
        <v>27000</v>
      </c>
      <c r="K30" s="395">
        <f>SUM(K31+K42+K61+K82+K89+K109+K135+K154+K164)</f>
        <v>23719.81</v>
      </c>
      <c r="L30" s="394">
        <f>SUM(L31+L42+L61+L82+L89+L109+L135+L154+L164)</f>
        <v>23719.81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2800</v>
      </c>
      <c r="J31" s="394">
        <f>SUM(J32+J38)</f>
        <v>2800</v>
      </c>
      <c r="K31" s="396">
        <f>SUM(K32+K38)</f>
        <v>2084.81</v>
      </c>
      <c r="L31" s="397">
        <f>SUM(L32+L38)</f>
        <v>2084.81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2700</v>
      </c>
      <c r="J32" s="394">
        <f>SUM(J33)</f>
        <v>2700</v>
      </c>
      <c r="K32" s="395">
        <f>SUM(K33)</f>
        <v>2045.4</v>
      </c>
      <c r="L32" s="394">
        <f>SUM(L33)</f>
        <v>2045.4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2700</v>
      </c>
      <c r="J33" s="394">
        <f t="shared" ref="J33:L34" si="0">SUM(J34)</f>
        <v>2700</v>
      </c>
      <c r="K33" s="394">
        <f t="shared" si="0"/>
        <v>2045.4</v>
      </c>
      <c r="L33" s="394">
        <f t="shared" si="0"/>
        <v>2045.4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2700</v>
      </c>
      <c r="J34" s="395">
        <f t="shared" si="0"/>
        <v>2700</v>
      </c>
      <c r="K34" s="395">
        <f t="shared" si="0"/>
        <v>2045.4</v>
      </c>
      <c r="L34" s="395">
        <f t="shared" si="0"/>
        <v>2045.4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2700</v>
      </c>
      <c r="J35" s="312">
        <v>2700</v>
      </c>
      <c r="K35" s="312">
        <v>2045.4</v>
      </c>
      <c r="L35" s="312">
        <v>2045.4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100</v>
      </c>
      <c r="J38" s="394">
        <f t="shared" si="1"/>
        <v>100</v>
      </c>
      <c r="K38" s="395">
        <f t="shared" si="1"/>
        <v>39.409999999999997</v>
      </c>
      <c r="L38" s="394">
        <f t="shared" si="1"/>
        <v>39.409999999999997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100</v>
      </c>
      <c r="J39" s="394">
        <f t="shared" si="1"/>
        <v>100</v>
      </c>
      <c r="K39" s="394">
        <f t="shared" si="1"/>
        <v>39.409999999999997</v>
      </c>
      <c r="L39" s="394">
        <f t="shared" si="1"/>
        <v>39.409999999999997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100</v>
      </c>
      <c r="J40" s="394">
        <f t="shared" si="1"/>
        <v>100</v>
      </c>
      <c r="K40" s="394">
        <f t="shared" si="1"/>
        <v>39.409999999999997</v>
      </c>
      <c r="L40" s="394">
        <f t="shared" si="1"/>
        <v>39.409999999999997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100</v>
      </c>
      <c r="J41" s="312">
        <v>100</v>
      </c>
      <c r="K41" s="312">
        <v>39.409999999999997</v>
      </c>
      <c r="L41" s="312">
        <v>39.409999999999997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24200</v>
      </c>
      <c r="J42" s="399">
        <f t="shared" si="2"/>
        <v>24200</v>
      </c>
      <c r="K42" s="398">
        <f t="shared" si="2"/>
        <v>21635</v>
      </c>
      <c r="L42" s="398">
        <f t="shared" si="2"/>
        <v>21635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24200</v>
      </c>
      <c r="J43" s="395">
        <f t="shared" si="2"/>
        <v>24200</v>
      </c>
      <c r="K43" s="394">
        <f t="shared" si="2"/>
        <v>21635</v>
      </c>
      <c r="L43" s="395">
        <f t="shared" si="2"/>
        <v>21635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24200</v>
      </c>
      <c r="J44" s="395">
        <f t="shared" si="2"/>
        <v>24200</v>
      </c>
      <c r="K44" s="397">
        <f t="shared" si="2"/>
        <v>21635</v>
      </c>
      <c r="L44" s="397">
        <f t="shared" si="2"/>
        <v>21635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24200</v>
      </c>
      <c r="J45" s="400">
        <f>SUM(J46:J60)</f>
        <v>24200</v>
      </c>
      <c r="K45" s="401">
        <f>SUM(K46:K60)</f>
        <v>21635</v>
      </c>
      <c r="L45" s="401">
        <f>SUM(L46:L60)</f>
        <v>21635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19700</v>
      </c>
      <c r="J46" s="312">
        <v>19700</v>
      </c>
      <c r="K46" s="312">
        <v>18216</v>
      </c>
      <c r="L46" s="312">
        <v>18216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500</v>
      </c>
      <c r="J54" s="312">
        <v>500</v>
      </c>
      <c r="K54" s="312">
        <v>354.75</v>
      </c>
      <c r="L54" s="312">
        <v>354.75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4000</v>
      </c>
      <c r="J60" s="312">
        <v>4000</v>
      </c>
      <c r="K60" s="312">
        <v>3064.25</v>
      </c>
      <c r="L60" s="312">
        <v>3064.25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27000</v>
      </c>
      <c r="J364" s="405">
        <f>SUM(J30+J180)</f>
        <v>27000</v>
      </c>
      <c r="K364" s="405">
        <f>SUM(K30+K180)</f>
        <v>23719.81</v>
      </c>
      <c r="L364" s="405">
        <f>SUM(L30+L180)</f>
        <v>23719.81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9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.14062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 ht="29.1" customHeight="1">
      <c r="A22" s="628" t="s">
        <v>224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229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220</v>
      </c>
      <c r="K25" s="310" t="s">
        <v>219</v>
      </c>
      <c r="L25" s="310" t="s">
        <v>220</v>
      </c>
      <c r="M25" s="93"/>
    </row>
    <row r="26" spans="1:18">
      <c r="A26" s="600" t="s">
        <v>230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4900</v>
      </c>
      <c r="J30" s="394">
        <f>SUM(J31+J42+J61+J82+J89+J109+J135+J154+J164)</f>
        <v>4900</v>
      </c>
      <c r="K30" s="395">
        <f>SUM(K31+K42+K61+K82+K89+K109+K135+K154+K164)</f>
        <v>3687.9799999999996</v>
      </c>
      <c r="L30" s="394">
        <f>SUM(L31+L42+L61+L82+L89+L109+L135+L154+L164)</f>
        <v>3687.9799999999996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1000</v>
      </c>
      <c r="J31" s="394">
        <f>SUM(J32+J38)</f>
        <v>1000</v>
      </c>
      <c r="K31" s="396">
        <f>SUM(K32+K38)</f>
        <v>609.78</v>
      </c>
      <c r="L31" s="397">
        <f>SUM(L32+L38)</f>
        <v>609.78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1000</v>
      </c>
      <c r="J32" s="394">
        <f>SUM(J33)</f>
        <v>1000</v>
      </c>
      <c r="K32" s="395">
        <f>SUM(K33)</f>
        <v>609.78</v>
      </c>
      <c r="L32" s="394">
        <f>SUM(L33)</f>
        <v>609.78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1000</v>
      </c>
      <c r="J33" s="394">
        <f t="shared" ref="J33:L34" si="0">SUM(J34)</f>
        <v>1000</v>
      </c>
      <c r="K33" s="394">
        <f t="shared" si="0"/>
        <v>609.78</v>
      </c>
      <c r="L33" s="394">
        <f t="shared" si="0"/>
        <v>609.78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1000</v>
      </c>
      <c r="J34" s="395">
        <f t="shared" si="0"/>
        <v>1000</v>
      </c>
      <c r="K34" s="395">
        <f t="shared" si="0"/>
        <v>609.78</v>
      </c>
      <c r="L34" s="395">
        <f t="shared" si="0"/>
        <v>609.78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1000</v>
      </c>
      <c r="J35" s="312">
        <v>1000</v>
      </c>
      <c r="K35" s="312">
        <v>609.78</v>
      </c>
      <c r="L35" s="312">
        <v>609.78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hidden="1" customHeight="1" collapsed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0</v>
      </c>
      <c r="J38" s="394">
        <f t="shared" si="1"/>
        <v>0</v>
      </c>
      <c r="K38" s="395">
        <f t="shared" si="1"/>
        <v>0</v>
      </c>
      <c r="L38" s="394">
        <f t="shared" si="1"/>
        <v>0</v>
      </c>
      <c r="Q38" s="95"/>
    </row>
    <row r="39" spans="1:18" hidden="1" collapsed="1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0</v>
      </c>
      <c r="J39" s="394">
        <f t="shared" si="1"/>
        <v>0</v>
      </c>
      <c r="K39" s="394">
        <f t="shared" si="1"/>
        <v>0</v>
      </c>
      <c r="L39" s="394">
        <f t="shared" si="1"/>
        <v>0</v>
      </c>
      <c r="Q39"/>
    </row>
    <row r="40" spans="1:18" ht="15.75" hidden="1" customHeight="1" collapsed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0</v>
      </c>
      <c r="J40" s="394">
        <f t="shared" si="1"/>
        <v>0</v>
      </c>
      <c r="K40" s="394">
        <f t="shared" si="1"/>
        <v>0</v>
      </c>
      <c r="L40" s="394">
        <f t="shared" si="1"/>
        <v>0</v>
      </c>
      <c r="Q40" s="95"/>
    </row>
    <row r="41" spans="1:18" ht="15.75" hidden="1" customHeight="1" collapsed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0</v>
      </c>
      <c r="J41" s="312">
        <v>0</v>
      </c>
      <c r="K41" s="312">
        <v>0</v>
      </c>
      <c r="L41" s="312">
        <v>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3900</v>
      </c>
      <c r="J42" s="399">
        <f t="shared" si="2"/>
        <v>3900</v>
      </c>
      <c r="K42" s="398">
        <f t="shared" si="2"/>
        <v>3078.2</v>
      </c>
      <c r="L42" s="398">
        <f t="shared" si="2"/>
        <v>3078.2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3900</v>
      </c>
      <c r="J43" s="395">
        <f t="shared" si="2"/>
        <v>3900</v>
      </c>
      <c r="K43" s="394">
        <f t="shared" si="2"/>
        <v>3078.2</v>
      </c>
      <c r="L43" s="395">
        <f t="shared" si="2"/>
        <v>3078.2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3900</v>
      </c>
      <c r="J44" s="395">
        <f t="shared" si="2"/>
        <v>3900</v>
      </c>
      <c r="K44" s="397">
        <f t="shared" si="2"/>
        <v>3078.2</v>
      </c>
      <c r="L44" s="397">
        <f t="shared" si="2"/>
        <v>3078.2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3900</v>
      </c>
      <c r="J45" s="400">
        <f>SUM(J46:J60)</f>
        <v>3900</v>
      </c>
      <c r="K45" s="401">
        <f>SUM(K46:K60)</f>
        <v>3078.2</v>
      </c>
      <c r="L45" s="401">
        <f>SUM(L46:L60)</f>
        <v>3078.2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2900</v>
      </c>
      <c r="J46" s="312">
        <v>2900</v>
      </c>
      <c r="K46" s="312">
        <v>2719.46</v>
      </c>
      <c r="L46" s="312">
        <v>2719.46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1000</v>
      </c>
      <c r="J60" s="312">
        <v>1000</v>
      </c>
      <c r="K60" s="312">
        <v>358.74</v>
      </c>
      <c r="L60" s="312">
        <v>358.74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4900</v>
      </c>
      <c r="J364" s="405">
        <f>SUM(J30+J180)</f>
        <v>4900</v>
      </c>
      <c r="K364" s="405">
        <f>SUM(K30+K180)</f>
        <v>3687.9799999999996</v>
      </c>
      <c r="L364" s="405">
        <f>SUM(L30+L180)</f>
        <v>3687.9799999999996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topLeftCell="A4" workbookViewId="0">
      <selection activeCell="Q28" sqref="Q28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.140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.140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.140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.140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.140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.140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.140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.140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.140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.140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.140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.140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.140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.140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.140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.140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.140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.140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.140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.140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.140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.140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.140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.140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.140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.140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.140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.140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.140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.140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.140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.140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.140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.140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.140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.140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.140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.140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.140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.140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.140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.140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.140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.140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.140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.140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.140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.140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.140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.140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.140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.140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.140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.140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.140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.140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.140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.140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.140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.140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.140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.140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.14062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221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229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220</v>
      </c>
      <c r="K25" s="310" t="s">
        <v>220</v>
      </c>
      <c r="L25" s="310" t="s">
        <v>220</v>
      </c>
      <c r="M25" s="93"/>
    </row>
    <row r="26" spans="1:18">
      <c r="A26" s="600" t="s">
        <v>230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37470</v>
      </c>
      <c r="J30" s="394">
        <f>SUM(J31+J42+J61+J82+J89+J109+J135+J154+J164)</f>
        <v>37470</v>
      </c>
      <c r="K30" s="395">
        <f>SUM(K31+K42+K61+K82+K89+K109+K135+K154+K164)</f>
        <v>34120.119999999995</v>
      </c>
      <c r="L30" s="394">
        <f>SUM(L31+L42+L61+L82+L89+L109+L135+L154+L164)</f>
        <v>34120.119999999995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6100</v>
      </c>
      <c r="J31" s="394">
        <f>SUM(J32+J38)</f>
        <v>6100</v>
      </c>
      <c r="K31" s="396">
        <f>SUM(K32+K38)</f>
        <v>5987.95</v>
      </c>
      <c r="L31" s="397">
        <f>SUM(L32+L38)</f>
        <v>5987.95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6000</v>
      </c>
      <c r="J32" s="394">
        <f>SUM(J33)</f>
        <v>6000</v>
      </c>
      <c r="K32" s="395">
        <f>SUM(K33)</f>
        <v>5902.36</v>
      </c>
      <c r="L32" s="394">
        <f>SUM(L33)</f>
        <v>5902.36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6000</v>
      </c>
      <c r="J33" s="394">
        <f t="shared" ref="J33:L34" si="0">SUM(J34)</f>
        <v>6000</v>
      </c>
      <c r="K33" s="394">
        <f t="shared" si="0"/>
        <v>5902.36</v>
      </c>
      <c r="L33" s="394">
        <f t="shared" si="0"/>
        <v>5902.36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6000</v>
      </c>
      <c r="J34" s="395">
        <f t="shared" si="0"/>
        <v>6000</v>
      </c>
      <c r="K34" s="395">
        <f t="shared" si="0"/>
        <v>5902.36</v>
      </c>
      <c r="L34" s="395">
        <f t="shared" si="0"/>
        <v>5902.36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6000</v>
      </c>
      <c r="J35" s="312">
        <v>6000</v>
      </c>
      <c r="K35" s="312">
        <v>5902.36</v>
      </c>
      <c r="L35" s="312">
        <v>5902.36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100</v>
      </c>
      <c r="J38" s="394">
        <f t="shared" si="1"/>
        <v>100</v>
      </c>
      <c r="K38" s="395">
        <f t="shared" si="1"/>
        <v>85.59</v>
      </c>
      <c r="L38" s="394">
        <f t="shared" si="1"/>
        <v>85.59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100</v>
      </c>
      <c r="J39" s="394">
        <f t="shared" si="1"/>
        <v>100</v>
      </c>
      <c r="K39" s="394">
        <f t="shared" si="1"/>
        <v>85.59</v>
      </c>
      <c r="L39" s="394">
        <f t="shared" si="1"/>
        <v>85.59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100</v>
      </c>
      <c r="J40" s="394">
        <f t="shared" si="1"/>
        <v>100</v>
      </c>
      <c r="K40" s="394">
        <f t="shared" si="1"/>
        <v>85.59</v>
      </c>
      <c r="L40" s="394">
        <f t="shared" si="1"/>
        <v>85.59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100</v>
      </c>
      <c r="J41" s="312">
        <v>100</v>
      </c>
      <c r="K41" s="312">
        <v>85.59</v>
      </c>
      <c r="L41" s="312">
        <v>85.59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31370</v>
      </c>
      <c r="J42" s="399">
        <f t="shared" si="2"/>
        <v>31370</v>
      </c>
      <c r="K42" s="398">
        <f t="shared" si="2"/>
        <v>28132.17</v>
      </c>
      <c r="L42" s="398">
        <f t="shared" si="2"/>
        <v>28132.17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31370</v>
      </c>
      <c r="J43" s="395">
        <f t="shared" si="2"/>
        <v>31370</v>
      </c>
      <c r="K43" s="394">
        <f t="shared" si="2"/>
        <v>28132.17</v>
      </c>
      <c r="L43" s="395">
        <f t="shared" si="2"/>
        <v>28132.17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31370</v>
      </c>
      <c r="J44" s="395">
        <f t="shared" si="2"/>
        <v>31370</v>
      </c>
      <c r="K44" s="397">
        <f t="shared" si="2"/>
        <v>28132.17</v>
      </c>
      <c r="L44" s="397">
        <f t="shared" si="2"/>
        <v>28132.17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31370</v>
      </c>
      <c r="J45" s="400">
        <f>SUM(J46:J60)</f>
        <v>31370</v>
      </c>
      <c r="K45" s="401">
        <f>SUM(K46:K60)</f>
        <v>28132.17</v>
      </c>
      <c r="L45" s="401">
        <f>SUM(L46:L60)</f>
        <v>28132.17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26000</v>
      </c>
      <c r="J46" s="312">
        <v>26000</v>
      </c>
      <c r="K46" s="312">
        <v>24168.42</v>
      </c>
      <c r="L46" s="312">
        <v>24168.42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5370</v>
      </c>
      <c r="J60" s="312">
        <v>5370</v>
      </c>
      <c r="K60" s="312">
        <v>3963.75</v>
      </c>
      <c r="L60" s="312">
        <v>3963.75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2230</v>
      </c>
      <c r="J180" s="402">
        <f>SUM(J181+J234+J299)</f>
        <v>2230</v>
      </c>
      <c r="K180" s="395">
        <f>SUM(K181+K234+K299)</f>
        <v>2230</v>
      </c>
      <c r="L180" s="394">
        <f>SUM(L181+L234+L299)</f>
        <v>2230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2230</v>
      </c>
      <c r="J181" s="398">
        <f>SUM(J182+J205+J212+J224+J228)</f>
        <v>2230</v>
      </c>
      <c r="K181" s="398">
        <f>SUM(K182+K205+K212+K224+K228)</f>
        <v>2230</v>
      </c>
      <c r="L181" s="398">
        <f>SUM(L182+L205+L212+L224+L228)</f>
        <v>2230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2230</v>
      </c>
      <c r="J182" s="402">
        <f>SUM(J183+J186+J191+J197+J202)</f>
        <v>2230</v>
      </c>
      <c r="K182" s="395">
        <f>SUM(K183+K186+K191+K197+K202)</f>
        <v>2230</v>
      </c>
      <c r="L182" s="394">
        <f>SUM(L183+L186+L191+L197+L202)</f>
        <v>2230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2230</v>
      </c>
      <c r="J191" s="402">
        <f>J192</f>
        <v>2230</v>
      </c>
      <c r="K191" s="395">
        <f>K192</f>
        <v>2230</v>
      </c>
      <c r="L191" s="394">
        <f>L192</f>
        <v>2230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2230</v>
      </c>
      <c r="J192" s="394">
        <f>SUM(J193:J196)</f>
        <v>2230</v>
      </c>
      <c r="K192" s="394">
        <f>SUM(K193:K196)</f>
        <v>2230</v>
      </c>
      <c r="L192" s="394">
        <f>SUM(L193:L196)</f>
        <v>2230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2230</v>
      </c>
      <c r="J194" s="313">
        <v>2230</v>
      </c>
      <c r="K194" s="313">
        <v>2230</v>
      </c>
      <c r="L194" s="313">
        <v>2230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39700</v>
      </c>
      <c r="J364" s="405">
        <f>SUM(J30+J180)</f>
        <v>39700</v>
      </c>
      <c r="K364" s="405">
        <f>SUM(K30+K180)</f>
        <v>36350.119999999995</v>
      </c>
      <c r="L364" s="405">
        <f>SUM(L30+L180)</f>
        <v>36350.119999999995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7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selection activeCell="A11" sqref="A11:L11"/>
    </sheetView>
  </sheetViews>
  <sheetFormatPr defaultColWidth="9.140625" defaultRowHeight="15"/>
  <cols>
    <col min="1" max="4" width="9.140625" style="365"/>
    <col min="5" max="5" width="11.7109375" style="365" customWidth="1"/>
    <col min="6" max="6" width="4.28515625" style="365" customWidth="1"/>
    <col min="7" max="8" width="9.140625" style="365"/>
    <col min="9" max="9" width="6.5703125" style="365" customWidth="1"/>
    <col min="10" max="10" width="9.140625" style="365"/>
    <col min="11" max="11" width="5.28515625" style="365" customWidth="1"/>
    <col min="12" max="12" width="7.140625" style="365" customWidth="1"/>
    <col min="13" max="13" width="7.5703125" style="365" customWidth="1"/>
    <col min="14" max="14" width="17.85546875" style="365" customWidth="1"/>
    <col min="15" max="16384" width="9.140625" style="365"/>
  </cols>
  <sheetData>
    <row r="1" spans="1:19">
      <c r="L1" s="366"/>
      <c r="M1" s="366" t="s">
        <v>231</v>
      </c>
      <c r="N1" s="366"/>
      <c r="O1" s="366"/>
    </row>
    <row r="2" spans="1:19">
      <c r="L2" s="366"/>
      <c r="M2" s="366" t="s">
        <v>232</v>
      </c>
      <c r="N2" s="366"/>
      <c r="O2" s="366"/>
    </row>
    <row r="3" spans="1:19">
      <c r="B3" s="366"/>
      <c r="C3" s="366"/>
      <c r="D3" s="366"/>
      <c r="E3" s="366"/>
      <c r="F3" s="366"/>
      <c r="L3" s="366"/>
      <c r="M3" s="366" t="s">
        <v>233</v>
      </c>
      <c r="N3" s="366"/>
      <c r="O3" s="366"/>
    </row>
    <row r="4" spans="1:19">
      <c r="B4" s="702" t="s">
        <v>234</v>
      </c>
      <c r="C4" s="702"/>
      <c r="D4" s="702"/>
      <c r="E4" s="702"/>
      <c r="F4" s="366"/>
      <c r="G4" s="366"/>
      <c r="L4" s="366"/>
      <c r="M4" s="366" t="s">
        <v>235</v>
      </c>
      <c r="N4" s="366"/>
      <c r="O4" s="366"/>
    </row>
    <row r="5" spans="1:19">
      <c r="B5" s="646" t="s">
        <v>236</v>
      </c>
      <c r="C5" s="646"/>
      <c r="D5" s="646"/>
      <c r="E5" s="646"/>
      <c r="L5" s="366"/>
      <c r="M5" s="366" t="s">
        <v>237</v>
      </c>
      <c r="N5" s="366"/>
    </row>
    <row r="6" spans="1:19">
      <c r="B6" s="367"/>
      <c r="C6" s="367"/>
      <c r="D6" s="367"/>
      <c r="E6" s="367"/>
    </row>
    <row r="7" spans="1:19">
      <c r="B7" s="703" t="s">
        <v>238</v>
      </c>
      <c r="C7" s="703"/>
      <c r="D7" s="703"/>
      <c r="E7" s="703"/>
      <c r="F7" s="703"/>
      <c r="G7" s="703"/>
      <c r="H7" s="703"/>
      <c r="I7" s="703"/>
      <c r="J7" s="703"/>
    </row>
    <row r="8" spans="1:19">
      <c r="B8" s="704" t="s">
        <v>239</v>
      </c>
      <c r="C8" s="704"/>
      <c r="D8" s="704"/>
      <c r="E8" s="704"/>
    </row>
    <row r="9" spans="1:19">
      <c r="A9" s="368"/>
      <c r="B9" s="695"/>
      <c r="C9" s="695"/>
      <c r="D9" s="695"/>
      <c r="E9" s="695"/>
      <c r="F9" s="368"/>
      <c r="G9" s="368"/>
      <c r="H9" s="368"/>
      <c r="I9" s="368"/>
      <c r="J9" s="368"/>
      <c r="K9" s="368"/>
      <c r="L9" s="368"/>
      <c r="M9" s="701" t="s">
        <v>240</v>
      </c>
      <c r="N9" s="701"/>
    </row>
    <row r="10" spans="1:19" ht="14.25" customHeight="1">
      <c r="A10" s="369"/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</row>
    <row r="11" spans="1:19">
      <c r="A11" s="697" t="s">
        <v>494</v>
      </c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368"/>
      <c r="N11" s="368"/>
    </row>
    <row r="12" spans="1:19">
      <c r="M12" s="698"/>
      <c r="N12" s="698"/>
    </row>
    <row r="13" spans="1:19">
      <c r="D13" s="699">
        <v>44564</v>
      </c>
      <c r="E13" s="699"/>
    </row>
    <row r="14" spans="1:19">
      <c r="D14" s="370"/>
      <c r="E14" s="371"/>
    </row>
    <row r="15" spans="1:19">
      <c r="J15" s="372"/>
      <c r="N15" s="373" t="s">
        <v>241</v>
      </c>
      <c r="P15" s="374"/>
      <c r="Q15" s="374"/>
      <c r="R15" s="374"/>
      <c r="S15" s="374"/>
    </row>
    <row r="16" spans="1:19">
      <c r="A16" s="375"/>
      <c r="B16" s="376"/>
      <c r="C16" s="376"/>
      <c r="D16" s="377"/>
      <c r="E16" s="691" t="s">
        <v>242</v>
      </c>
      <c r="F16" s="700"/>
      <c r="G16" s="692"/>
      <c r="H16" s="378" t="s">
        <v>243</v>
      </c>
      <c r="I16" s="377"/>
      <c r="J16" s="691" t="s">
        <v>244</v>
      </c>
      <c r="K16" s="692"/>
      <c r="L16" s="658"/>
      <c r="M16" s="659"/>
      <c r="N16" s="379" t="s">
        <v>245</v>
      </c>
      <c r="P16" s="374"/>
      <c r="Q16" s="374"/>
      <c r="R16" s="374"/>
      <c r="S16" s="374"/>
    </row>
    <row r="17" spans="1:19">
      <c r="A17" s="380"/>
      <c r="B17" s="695" t="s">
        <v>246</v>
      </c>
      <c r="C17" s="695"/>
      <c r="D17" s="381"/>
      <c r="E17" s="681" t="s">
        <v>247</v>
      </c>
      <c r="F17" s="696"/>
      <c r="G17" s="682"/>
      <c r="H17" s="693" t="s">
        <v>248</v>
      </c>
      <c r="I17" s="694"/>
      <c r="J17" s="693" t="s">
        <v>249</v>
      </c>
      <c r="K17" s="694"/>
      <c r="L17" s="693" t="s">
        <v>250</v>
      </c>
      <c r="M17" s="694"/>
      <c r="N17" s="382" t="s">
        <v>251</v>
      </c>
      <c r="P17" s="383"/>
      <c r="Q17" s="374"/>
      <c r="R17" s="374"/>
      <c r="S17" s="374"/>
    </row>
    <row r="18" spans="1:19">
      <c r="A18" s="380"/>
      <c r="B18" s="374"/>
      <c r="C18" s="374"/>
      <c r="D18" s="381"/>
      <c r="E18" s="689" t="s">
        <v>252</v>
      </c>
      <c r="F18" s="691" t="s">
        <v>253</v>
      </c>
      <c r="G18" s="692"/>
      <c r="H18" s="693" t="s">
        <v>254</v>
      </c>
      <c r="I18" s="694"/>
      <c r="J18" s="384" t="s">
        <v>255</v>
      </c>
      <c r="K18" s="381"/>
      <c r="L18" s="693" t="s">
        <v>249</v>
      </c>
      <c r="M18" s="694"/>
      <c r="N18" s="382" t="s">
        <v>254</v>
      </c>
      <c r="P18" s="374"/>
      <c r="Q18" s="383"/>
      <c r="R18" s="383"/>
      <c r="S18" s="374"/>
    </row>
    <row r="19" spans="1:19">
      <c r="A19" s="385"/>
      <c r="B19" s="386"/>
      <c r="C19" s="386"/>
      <c r="D19" s="387"/>
      <c r="E19" s="690"/>
      <c r="F19" s="681" t="s">
        <v>256</v>
      </c>
      <c r="G19" s="682"/>
      <c r="H19" s="681" t="s">
        <v>257</v>
      </c>
      <c r="I19" s="682"/>
      <c r="J19" s="681" t="s">
        <v>257</v>
      </c>
      <c r="K19" s="682"/>
      <c r="L19" s="660"/>
      <c r="M19" s="661"/>
      <c r="N19" s="382" t="s">
        <v>257</v>
      </c>
      <c r="P19" s="374"/>
      <c r="Q19" s="374"/>
      <c r="R19" s="374"/>
      <c r="S19" s="374"/>
    </row>
    <row r="20" spans="1:19">
      <c r="A20" s="683" t="s">
        <v>258</v>
      </c>
      <c r="B20" s="684"/>
      <c r="C20" s="684"/>
      <c r="D20" s="685"/>
      <c r="E20" s="650" t="s">
        <v>259</v>
      </c>
      <c r="F20" s="658" t="s">
        <v>259</v>
      </c>
      <c r="G20" s="659"/>
      <c r="H20" s="658" t="s">
        <v>259</v>
      </c>
      <c r="I20" s="659"/>
      <c r="J20" s="658" t="s">
        <v>259</v>
      </c>
      <c r="K20" s="659"/>
      <c r="L20" s="658" t="s">
        <v>259</v>
      </c>
      <c r="M20" s="659"/>
      <c r="N20" s="650"/>
      <c r="P20" s="374"/>
      <c r="Q20" s="374"/>
      <c r="R20" s="374"/>
      <c r="S20" s="374"/>
    </row>
    <row r="21" spans="1:19" ht="11.25" customHeight="1">
      <c r="A21" s="686"/>
      <c r="B21" s="687"/>
      <c r="C21" s="687"/>
      <c r="D21" s="688"/>
      <c r="E21" s="651"/>
      <c r="F21" s="660"/>
      <c r="G21" s="661"/>
      <c r="H21" s="660"/>
      <c r="I21" s="661"/>
      <c r="J21" s="660"/>
      <c r="K21" s="661"/>
      <c r="L21" s="660"/>
      <c r="M21" s="661"/>
      <c r="N21" s="651"/>
    </row>
    <row r="22" spans="1:19" ht="27" customHeight="1">
      <c r="A22" s="673" t="s">
        <v>260</v>
      </c>
      <c r="B22" s="674"/>
      <c r="C22" s="674"/>
      <c r="D22" s="675"/>
      <c r="E22" s="388">
        <f>27300-8800</f>
        <v>18500</v>
      </c>
      <c r="F22" s="676">
        <f>6800+6700+6700+7100-800-7000-1000</f>
        <v>18500</v>
      </c>
      <c r="G22" s="677"/>
      <c r="H22" s="676">
        <f>1495+1435+2490+1545+510+1670+2980+2025+3038.07</f>
        <v>17188.07</v>
      </c>
      <c r="I22" s="677"/>
      <c r="J22" s="676">
        <f>1098.66+1406.21+2012.79+1304.75+6.93+410.63+17.6+1592.06+2489.75+16.79+1726.41+5105.49</f>
        <v>17188.07</v>
      </c>
      <c r="K22" s="677"/>
      <c r="L22" s="676">
        <f>1098.66+1406.21+2012.79+1304.75+410.63+17.6+6.93+1592.06+2489.75+16.79+1726.41+5105.49</f>
        <v>17188.07</v>
      </c>
      <c r="M22" s="677"/>
      <c r="N22" s="388">
        <f>(H22-J22)</f>
        <v>0</v>
      </c>
    </row>
    <row r="23" spans="1:19" ht="27" customHeight="1">
      <c r="A23" s="673" t="s">
        <v>261</v>
      </c>
      <c r="B23" s="674"/>
      <c r="C23" s="674"/>
      <c r="D23" s="675"/>
      <c r="E23" s="388">
        <f>2700-900</f>
        <v>1800</v>
      </c>
      <c r="F23" s="676">
        <f>600+700+600+800-900</f>
        <v>1800</v>
      </c>
      <c r="G23" s="677"/>
      <c r="H23" s="676">
        <f>101.36+115.84+235.3+289.6+14.48+425.94+21.72</f>
        <v>1204.24</v>
      </c>
      <c r="I23" s="677"/>
      <c r="J23" s="676">
        <f>92+83.1+6.14+78.7+112.2+832.1</f>
        <v>1204.24</v>
      </c>
      <c r="K23" s="677"/>
      <c r="L23" s="676">
        <f>92+83.1+6.14+78.7+112.2+832.1</f>
        <v>1204.24</v>
      </c>
      <c r="M23" s="677"/>
      <c r="N23" s="388">
        <f>(H23-J23)</f>
        <v>0</v>
      </c>
    </row>
    <row r="24" spans="1:19" ht="27" customHeight="1">
      <c r="A24" s="678" t="s">
        <v>262</v>
      </c>
      <c r="B24" s="679"/>
      <c r="C24" s="679"/>
      <c r="D24" s="680"/>
      <c r="E24" s="388">
        <f>4900+46200+22300-22100</f>
        <v>51300</v>
      </c>
      <c r="F24" s="676">
        <f>5600+1300+11800+1100+5500+11800+10800+1100+5600+11800+1400+5600-1500-5000-6400-6400-2800</f>
        <v>51300</v>
      </c>
      <c r="G24" s="677"/>
      <c r="H24" s="676">
        <f>3732.77+1825.16+2899.21+4235.2+125.52+4595.29+63.93+5072.37+211.26+4056.86+91.9+2961.64+2218.38+102.85+4269.01+4655.05+113.8+4135.4</f>
        <v>45365.600000000006</v>
      </c>
      <c r="I24" s="677"/>
      <c r="J24" s="676">
        <f>823.84+2197.01+1644.95+109.28+257.57+310.24+243.07+2332.75+76.33+381.34+15.2+23.31+3326.29+3896.03+200+370.32+83.93+1108.02+175.2+2230+152.3+55.66+1758.48+4842.59+5365.09+4093.99-1930+11222.81</f>
        <v>45365.599999999999</v>
      </c>
      <c r="K24" s="677"/>
      <c r="L24" s="676">
        <f>823.84+2197.01+1644.95+109.28+257.57+310.24+243.07+2332.75+76.33+381.34+23.31+15.2+3326.29+3896.03+200+370.32+2230+152.3+1367.15+1758.48+55.66+4842.59+5365.09+4093.99-1930+11222.81</f>
        <v>45365.599999999999</v>
      </c>
      <c r="M24" s="677"/>
      <c r="N24" s="388">
        <f>(H24-J24)</f>
        <v>7.2759576141834259E-12</v>
      </c>
    </row>
    <row r="25" spans="1:19" ht="27" customHeight="1">
      <c r="A25" s="668" t="s">
        <v>263</v>
      </c>
      <c r="B25" s="669"/>
      <c r="C25" s="669"/>
      <c r="D25" s="670"/>
      <c r="E25" s="389"/>
      <c r="F25" s="671"/>
      <c r="G25" s="672"/>
      <c r="H25" s="671"/>
      <c r="I25" s="672"/>
      <c r="J25" s="671"/>
      <c r="K25" s="672"/>
      <c r="L25" s="671"/>
      <c r="M25" s="672"/>
      <c r="N25" s="389">
        <f>(H25-J25)</f>
        <v>0</v>
      </c>
    </row>
    <row r="26" spans="1:19" ht="27" customHeight="1">
      <c r="A26" s="668" t="s">
        <v>264</v>
      </c>
      <c r="B26" s="669"/>
      <c r="C26" s="669"/>
      <c r="D26" s="670"/>
      <c r="E26" s="389"/>
      <c r="F26" s="671"/>
      <c r="G26" s="672"/>
      <c r="H26" s="671"/>
      <c r="I26" s="672"/>
      <c r="J26" s="671"/>
      <c r="K26" s="672"/>
      <c r="L26" s="671"/>
      <c r="M26" s="672"/>
      <c r="N26" s="389">
        <f>(H26-J26)</f>
        <v>0</v>
      </c>
    </row>
    <row r="27" spans="1:19" ht="14.25" customHeight="1">
      <c r="A27" s="652" t="s">
        <v>265</v>
      </c>
      <c r="B27" s="653"/>
      <c r="C27" s="653"/>
      <c r="D27" s="654"/>
      <c r="E27" s="662">
        <f>(E22+E23+E24+E26)</f>
        <v>71600</v>
      </c>
      <c r="F27" s="664">
        <f>(F22+F23+F24+F26)</f>
        <v>71600</v>
      </c>
      <c r="G27" s="665"/>
      <c r="H27" s="664">
        <f>(H22+H23+H24+H26)</f>
        <v>63757.91</v>
      </c>
      <c r="I27" s="665"/>
      <c r="J27" s="664">
        <f>(J22+J23+J24+J26)</f>
        <v>63757.91</v>
      </c>
      <c r="K27" s="659"/>
      <c r="L27" s="658">
        <f>(L22+L23+L24+L26)</f>
        <v>63757.91</v>
      </c>
      <c r="M27" s="659"/>
      <c r="N27" s="650" t="s">
        <v>259</v>
      </c>
    </row>
    <row r="28" spans="1:19" ht="14.25" customHeight="1">
      <c r="A28" s="655"/>
      <c r="B28" s="656"/>
      <c r="C28" s="656"/>
      <c r="D28" s="657"/>
      <c r="E28" s="663"/>
      <c r="F28" s="666"/>
      <c r="G28" s="667"/>
      <c r="H28" s="666"/>
      <c r="I28" s="667"/>
      <c r="J28" s="660"/>
      <c r="K28" s="661"/>
      <c r="L28" s="660"/>
      <c r="M28" s="661"/>
      <c r="N28" s="651"/>
    </row>
    <row r="29" spans="1:19" ht="14.25" customHeight="1">
      <c r="A29" s="652" t="s">
        <v>266</v>
      </c>
      <c r="B29" s="653"/>
      <c r="C29" s="653"/>
      <c r="D29" s="654"/>
      <c r="E29" s="650" t="s">
        <v>259</v>
      </c>
      <c r="F29" s="658" t="s">
        <v>259</v>
      </c>
      <c r="G29" s="659"/>
      <c r="H29" s="658" t="s">
        <v>259</v>
      </c>
      <c r="I29" s="659"/>
      <c r="J29" s="658" t="s">
        <v>259</v>
      </c>
      <c r="K29" s="659"/>
      <c r="L29" s="658" t="s">
        <v>259</v>
      </c>
      <c r="M29" s="659"/>
      <c r="N29" s="662">
        <f>(N22+N23+N24+N26)</f>
        <v>7.2759576141834259E-12</v>
      </c>
    </row>
    <row r="30" spans="1:19" ht="17.25" customHeight="1">
      <c r="A30" s="655"/>
      <c r="B30" s="656"/>
      <c r="C30" s="656"/>
      <c r="D30" s="657"/>
      <c r="E30" s="651"/>
      <c r="F30" s="660"/>
      <c r="G30" s="661"/>
      <c r="H30" s="660"/>
      <c r="I30" s="661"/>
      <c r="J30" s="660"/>
      <c r="K30" s="661"/>
      <c r="L30" s="660"/>
      <c r="M30" s="661"/>
      <c r="N30" s="663"/>
    </row>
    <row r="31" spans="1:19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</row>
    <row r="32" spans="1:19">
      <c r="A32" s="647" t="s">
        <v>267</v>
      </c>
      <c r="B32" s="647"/>
      <c r="C32" s="647"/>
      <c r="D32" s="374"/>
      <c r="E32" s="374"/>
      <c r="F32" s="374"/>
      <c r="G32" s="367"/>
      <c r="H32" s="648"/>
      <c r="I32" s="648"/>
      <c r="J32" s="367"/>
      <c r="K32" s="649" t="s">
        <v>208</v>
      </c>
      <c r="L32" s="649"/>
      <c r="M32" s="649"/>
      <c r="N32" s="649"/>
    </row>
    <row r="33" spans="1:14">
      <c r="A33" s="374"/>
      <c r="B33" s="374"/>
      <c r="C33" s="374"/>
      <c r="D33" s="374"/>
      <c r="E33" s="374"/>
      <c r="F33" s="374"/>
      <c r="G33" s="367"/>
      <c r="H33" s="646" t="s">
        <v>210</v>
      </c>
      <c r="I33" s="646"/>
      <c r="J33" s="367"/>
      <c r="K33" s="646" t="s">
        <v>211</v>
      </c>
      <c r="L33" s="646"/>
      <c r="M33" s="646"/>
      <c r="N33" s="646"/>
    </row>
    <row r="34" spans="1:14">
      <c r="A34" s="374"/>
      <c r="B34" s="374"/>
      <c r="C34" s="374"/>
      <c r="D34" s="374"/>
      <c r="E34" s="374"/>
      <c r="F34" s="374"/>
      <c r="G34" s="390"/>
      <c r="H34" s="390"/>
      <c r="I34" s="390"/>
      <c r="J34" s="390"/>
      <c r="K34" s="390"/>
      <c r="L34" s="390"/>
      <c r="M34" s="390"/>
      <c r="N34" s="390"/>
    </row>
    <row r="35" spans="1:14">
      <c r="A35" s="647" t="s">
        <v>268</v>
      </c>
      <c r="B35" s="647"/>
      <c r="C35" s="647"/>
      <c r="D35" s="647"/>
      <c r="E35" s="374"/>
      <c r="F35" s="374"/>
      <c r="G35" s="367"/>
      <c r="H35" s="648"/>
      <c r="I35" s="648"/>
      <c r="J35" s="367"/>
      <c r="K35" s="649" t="s">
        <v>213</v>
      </c>
      <c r="L35" s="649"/>
      <c r="M35" s="649"/>
      <c r="N35" s="649"/>
    </row>
    <row r="36" spans="1:14">
      <c r="A36" s="374"/>
      <c r="B36" s="374"/>
      <c r="C36" s="374"/>
      <c r="D36" s="374"/>
      <c r="E36" s="374"/>
      <c r="F36" s="374"/>
      <c r="G36" s="367" t="s">
        <v>269</v>
      </c>
      <c r="H36" s="646" t="s">
        <v>210</v>
      </c>
      <c r="I36" s="646"/>
      <c r="J36" s="367"/>
      <c r="K36" s="646" t="s">
        <v>211</v>
      </c>
      <c r="L36" s="646"/>
      <c r="M36" s="646"/>
      <c r="N36" s="646"/>
    </row>
    <row r="37" spans="1:14">
      <c r="H37" s="358"/>
    </row>
  </sheetData>
  <mergeCells count="81">
    <mergeCell ref="M9:N9"/>
    <mergeCell ref="B4:E4"/>
    <mergeCell ref="B5:E5"/>
    <mergeCell ref="B7:J7"/>
    <mergeCell ref="B8:E8"/>
    <mergeCell ref="B9:E9"/>
    <mergeCell ref="A11:L11"/>
    <mergeCell ref="M12:N12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N20:N21"/>
    <mergeCell ref="A22:D22"/>
    <mergeCell ref="F22:G22"/>
    <mergeCell ref="H22:I22"/>
    <mergeCell ref="J22:K22"/>
    <mergeCell ref="L22:M22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</mergeCells>
  <printOptions horizontalCentered="1"/>
  <pageMargins left="0" right="0" top="0" bottom="0" header="0" footer="0"/>
  <pageSetup paperSize="9" scale="9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7"/>
  <sheetViews>
    <sheetView topLeftCell="A4" workbookViewId="0">
      <selection activeCell="Q26" sqref="Q26"/>
    </sheetView>
  </sheetViews>
  <sheetFormatPr defaultColWidth="9.140625" defaultRowHeight="15"/>
  <cols>
    <col min="1" max="1" width="5.7109375" style="103" customWidth="1"/>
    <col min="2" max="2" width="13.42578125" style="103" customWidth="1"/>
    <col min="3" max="3" width="34" style="104" customWidth="1"/>
    <col min="4" max="4" width="14.5703125" style="104" customWidth="1"/>
    <col min="5" max="5" width="17" style="104" customWidth="1"/>
    <col min="6" max="6" width="14.140625" style="104" customWidth="1"/>
    <col min="7" max="7" width="15.140625" style="103" customWidth="1"/>
    <col min="8" max="8" width="19.42578125" style="103" customWidth="1"/>
    <col min="9" max="9" width="9.28515625" style="103" customWidth="1"/>
    <col min="10" max="10" width="9.85546875" style="103" customWidth="1"/>
    <col min="11" max="11" width="8" style="103" customWidth="1"/>
    <col min="12" max="12" width="7.85546875" style="103" customWidth="1"/>
    <col min="13" max="15" width="0" style="103" hidden="1" customWidth="1"/>
    <col min="16" max="16384" width="9.140625" style="103"/>
  </cols>
  <sheetData>
    <row r="1" spans="2:18" ht="12" customHeight="1">
      <c r="H1" s="722" t="s">
        <v>270</v>
      </c>
      <c r="I1" s="723"/>
    </row>
    <row r="2" spans="2:18" ht="12" customHeight="1">
      <c r="D2" s="359"/>
      <c r="E2" s="359"/>
      <c r="F2" s="724" t="s">
        <v>271</v>
      </c>
      <c r="G2" s="725"/>
      <c r="H2" s="725"/>
      <c r="I2" s="726"/>
      <c r="J2" s="105"/>
      <c r="K2" s="105"/>
    </row>
    <row r="3" spans="2:18" ht="12" customHeight="1">
      <c r="D3" s="359"/>
      <c r="E3" s="359"/>
      <c r="F3" s="724" t="s">
        <v>272</v>
      </c>
      <c r="G3" s="725"/>
      <c r="H3" s="725"/>
      <c r="I3" s="105"/>
      <c r="J3" s="105"/>
      <c r="K3" s="105"/>
    </row>
    <row r="4" spans="2:18" ht="12" customHeight="1">
      <c r="D4" s="359"/>
      <c r="E4" s="359"/>
      <c r="F4" s="724" t="s">
        <v>273</v>
      </c>
      <c r="G4" s="725"/>
      <c r="H4" s="725"/>
      <c r="I4" s="105"/>
      <c r="J4" s="105"/>
      <c r="K4" s="105"/>
    </row>
    <row r="5" spans="2:18" ht="12" customHeight="1">
      <c r="D5" s="359"/>
      <c r="E5" s="359"/>
      <c r="F5" s="359" t="s">
        <v>274</v>
      </c>
      <c r="G5" s="359"/>
      <c r="H5" s="359"/>
      <c r="I5" s="359"/>
      <c r="J5" s="105"/>
      <c r="K5" s="105"/>
    </row>
    <row r="6" spans="2:18" ht="21.75" customHeight="1">
      <c r="C6" s="727" t="s">
        <v>275</v>
      </c>
      <c r="D6" s="727"/>
      <c r="E6" s="727"/>
      <c r="F6" s="727"/>
      <c r="G6" s="727"/>
      <c r="H6" s="727"/>
      <c r="I6" s="328"/>
      <c r="J6" s="357"/>
      <c r="K6" s="359"/>
    </row>
    <row r="7" spans="2:18" ht="9" customHeight="1">
      <c r="B7" s="106"/>
      <c r="C7" s="328"/>
      <c r="D7" s="328"/>
      <c r="E7" s="328"/>
      <c r="F7" s="328"/>
      <c r="G7" s="328"/>
      <c r="H7" s="328"/>
      <c r="I7" s="106"/>
      <c r="J7" s="106"/>
      <c r="K7" s="106"/>
    </row>
    <row r="8" spans="2:18" ht="15.75" customHeight="1">
      <c r="B8" s="329"/>
      <c r="C8" s="721" t="s">
        <v>276</v>
      </c>
      <c r="D8" s="721"/>
      <c r="E8" s="721"/>
      <c r="F8" s="721"/>
      <c r="G8" s="721"/>
      <c r="H8" s="721"/>
      <c r="I8" s="329"/>
      <c r="J8" s="329"/>
      <c r="K8" s="329"/>
      <c r="L8" s="107"/>
      <c r="M8" s="107"/>
      <c r="N8" s="364"/>
      <c r="O8" s="364"/>
      <c r="P8" s="364"/>
      <c r="Q8" s="364"/>
      <c r="R8" s="364"/>
    </row>
    <row r="9" spans="2:18" ht="19.5" customHeight="1">
      <c r="C9" s="712" t="s">
        <v>277</v>
      </c>
      <c r="D9" s="712"/>
      <c r="E9" s="712"/>
      <c r="F9" s="712"/>
      <c r="G9" s="712"/>
      <c r="H9" s="712"/>
      <c r="I9" s="330"/>
      <c r="J9" s="330"/>
      <c r="K9" s="330"/>
      <c r="L9" s="330"/>
      <c r="M9" s="330"/>
      <c r="N9" s="330"/>
      <c r="O9" s="330"/>
      <c r="P9" s="330"/>
      <c r="Q9" s="330"/>
      <c r="R9" s="330"/>
    </row>
    <row r="10" spans="2:18" ht="50.25" customHeight="1">
      <c r="B10" s="713" t="s">
        <v>492</v>
      </c>
      <c r="C10" s="713"/>
      <c r="D10" s="713"/>
      <c r="E10" s="713"/>
      <c r="F10" s="713"/>
      <c r="G10" s="713"/>
      <c r="H10" s="713"/>
      <c r="I10" s="108"/>
      <c r="J10" s="108"/>
      <c r="K10" s="108"/>
      <c r="L10" s="331"/>
      <c r="M10" s="331"/>
      <c r="N10" s="331"/>
      <c r="O10" s="331"/>
      <c r="P10" s="331"/>
      <c r="Q10" s="331"/>
      <c r="R10" s="331"/>
    </row>
    <row r="11" spans="2:18" ht="28.5" customHeight="1">
      <c r="C11" s="109"/>
      <c r="D11" s="109"/>
      <c r="E11" s="110" t="s">
        <v>493</v>
      </c>
      <c r="F11" s="110"/>
    </row>
    <row r="12" spans="2:18" ht="12.75">
      <c r="C12" s="109"/>
      <c r="D12" s="714" t="s">
        <v>278</v>
      </c>
      <c r="E12" s="714"/>
      <c r="F12" s="714"/>
    </row>
    <row r="13" spans="2:18" ht="12.75">
      <c r="C13" s="109"/>
      <c r="D13" s="103"/>
      <c r="E13" s="360" t="s">
        <v>279</v>
      </c>
      <c r="F13" s="360"/>
    </row>
    <row r="14" spans="2:18" ht="12.75">
      <c r="C14" s="103"/>
      <c r="D14" s="103"/>
      <c r="E14" s="112" t="s">
        <v>280</v>
      </c>
      <c r="F14" s="112"/>
    </row>
    <row r="15" spans="2:18" ht="15.75">
      <c r="B15" s="113"/>
      <c r="H15" s="107"/>
    </row>
    <row r="16" spans="2:18" ht="17.25" customHeight="1">
      <c r="B16" s="114"/>
      <c r="H16" s="332" t="s">
        <v>281</v>
      </c>
    </row>
    <row r="17" spans="2:12" ht="22.5" customHeight="1">
      <c r="B17" s="707" t="s">
        <v>282</v>
      </c>
      <c r="C17" s="707" t="s">
        <v>283</v>
      </c>
      <c r="D17" s="716" t="s">
        <v>284</v>
      </c>
      <c r="E17" s="717"/>
      <c r="F17" s="717"/>
      <c r="G17" s="717"/>
      <c r="H17" s="718"/>
    </row>
    <row r="18" spans="2:12" ht="21" hidden="1" customHeight="1">
      <c r="B18" s="715"/>
      <c r="C18" s="715"/>
      <c r="D18" s="115"/>
      <c r="E18" s="116"/>
      <c r="F18" s="116"/>
      <c r="G18" s="116"/>
      <c r="H18" s="117"/>
    </row>
    <row r="19" spans="2:12" ht="12.75" hidden="1" customHeight="1">
      <c r="B19" s="715"/>
      <c r="C19" s="715"/>
      <c r="D19" s="707" t="s">
        <v>285</v>
      </c>
      <c r="E19" s="707" t="s">
        <v>286</v>
      </c>
      <c r="F19" s="719" t="s">
        <v>287</v>
      </c>
      <c r="G19" s="707" t="s">
        <v>288</v>
      </c>
      <c r="H19" s="707" t="s">
        <v>289</v>
      </c>
    </row>
    <row r="20" spans="2:12" ht="47.25" customHeight="1">
      <c r="B20" s="715"/>
      <c r="C20" s="715"/>
      <c r="D20" s="708"/>
      <c r="E20" s="708"/>
      <c r="F20" s="720"/>
      <c r="G20" s="708"/>
      <c r="H20" s="708"/>
    </row>
    <row r="21" spans="2:12" ht="11.25" customHeight="1">
      <c r="B21" s="361">
        <v>1</v>
      </c>
      <c r="C21" s="118">
        <v>2</v>
      </c>
      <c r="D21" s="361">
        <v>3</v>
      </c>
      <c r="E21" s="361">
        <v>4</v>
      </c>
      <c r="F21" s="361">
        <v>5</v>
      </c>
      <c r="G21" s="361">
        <v>6</v>
      </c>
      <c r="H21" s="361">
        <v>7</v>
      </c>
    </row>
    <row r="22" spans="2:12" ht="14.45" customHeight="1">
      <c r="B22" s="119">
        <v>731</v>
      </c>
      <c r="C22" s="120" t="s">
        <v>290</v>
      </c>
      <c r="D22" s="121">
        <v>42.1</v>
      </c>
      <c r="E22" s="122">
        <f>235.3+289.6+14.48+425.94+21.72</f>
        <v>987.04000000000019</v>
      </c>
      <c r="F22" s="122">
        <f>1029.14</f>
        <v>1029.1400000000001</v>
      </c>
      <c r="G22" s="123"/>
      <c r="H22" s="124">
        <f>D22+E22-F22-G22</f>
        <v>0</v>
      </c>
    </row>
    <row r="23" spans="2:12" ht="24" customHeight="1">
      <c r="B23" s="119">
        <v>741</v>
      </c>
      <c r="C23" s="125" t="s">
        <v>291</v>
      </c>
      <c r="D23" s="121">
        <f>6874</f>
        <v>6874</v>
      </c>
      <c r="E23" s="122">
        <f>2980+4269.01+4655.05+2025+113.8+3038.07+4135.4</f>
        <v>21216.33</v>
      </c>
      <c r="F23" s="122">
        <f>28090.33</f>
        <v>28090.33</v>
      </c>
      <c r="G23" s="123"/>
      <c r="H23" s="124">
        <f>D23+E23-F23-G23</f>
        <v>0</v>
      </c>
    </row>
    <row r="24" spans="2:12" ht="14.45" customHeight="1">
      <c r="B24" s="119"/>
      <c r="C24" s="119"/>
      <c r="D24" s="333"/>
      <c r="E24" s="334"/>
      <c r="F24" s="334"/>
      <c r="G24" s="123"/>
      <c r="H24" s="123"/>
    </row>
    <row r="25" spans="2:12" ht="14.45" customHeight="1">
      <c r="B25" s="119"/>
      <c r="C25" s="119"/>
      <c r="D25" s="333"/>
      <c r="E25" s="334"/>
      <c r="F25" s="334"/>
      <c r="G25" s="123"/>
      <c r="H25" s="123"/>
    </row>
    <row r="26" spans="2:12" ht="14.45" customHeight="1">
      <c r="B26" s="119"/>
      <c r="C26" s="119"/>
      <c r="D26" s="333"/>
      <c r="E26" s="334"/>
      <c r="F26" s="334"/>
      <c r="G26" s="123"/>
      <c r="H26" s="123"/>
    </row>
    <row r="27" spans="2:12" ht="14.45" customHeight="1">
      <c r="B27" s="126"/>
      <c r="C27" s="127" t="s">
        <v>292</v>
      </c>
      <c r="D27" s="128">
        <f>SUM(D22:D26)</f>
        <v>6916.1</v>
      </c>
      <c r="E27" s="128">
        <f>SUM(E22:E26)</f>
        <v>22203.370000000003</v>
      </c>
      <c r="F27" s="128">
        <f>SUM(F22:F26)</f>
        <v>29119.47</v>
      </c>
      <c r="G27" s="128">
        <f>SUM(G22:G26)</f>
        <v>0</v>
      </c>
      <c r="H27" s="128">
        <f>SUM(H22:H26)</f>
        <v>0</v>
      </c>
    </row>
    <row r="28" spans="2:12">
      <c r="C28" s="335"/>
      <c r="D28" s="335"/>
      <c r="E28" s="335"/>
      <c r="F28" s="335"/>
    </row>
    <row r="29" spans="2:12" ht="12.75">
      <c r="C29" s="107"/>
      <c r="D29" s="107"/>
      <c r="E29" s="107"/>
      <c r="F29" s="107"/>
    </row>
    <row r="30" spans="2:12" ht="15.75">
      <c r="B30" s="711" t="s">
        <v>207</v>
      </c>
      <c r="C30" s="711"/>
      <c r="D30" s="711"/>
      <c r="E30" s="363"/>
      <c r="F30" s="103"/>
      <c r="G30" s="709" t="s">
        <v>208</v>
      </c>
      <c r="H30" s="709"/>
      <c r="I30" s="107"/>
      <c r="J30" s="336"/>
      <c r="L30" s="130"/>
    </row>
    <row r="31" spans="2:12" ht="30.75" customHeight="1">
      <c r="B31" s="705" t="s">
        <v>293</v>
      </c>
      <c r="C31" s="705"/>
      <c r="D31" s="337"/>
      <c r="E31" s="131" t="s">
        <v>210</v>
      </c>
      <c r="F31" s="131"/>
      <c r="G31" s="706" t="s">
        <v>211</v>
      </c>
      <c r="H31" s="706"/>
      <c r="I31" s="338"/>
      <c r="J31" s="339"/>
      <c r="L31" s="132"/>
    </row>
    <row r="32" spans="2:12" ht="15.75">
      <c r="C32" s="103"/>
      <c r="D32" s="133"/>
      <c r="E32" s="103"/>
      <c r="F32" s="103"/>
      <c r="I32" s="133"/>
      <c r="J32" s="134"/>
      <c r="K32" s="134"/>
      <c r="L32" s="130"/>
    </row>
    <row r="33" spans="2:14" ht="14.25" customHeight="1">
      <c r="B33" s="710" t="s">
        <v>212</v>
      </c>
      <c r="C33" s="710"/>
      <c r="D33" s="340"/>
      <c r="E33" s="363"/>
      <c r="F33" s="103"/>
      <c r="G33" s="710" t="s">
        <v>213</v>
      </c>
      <c r="H33" s="710"/>
      <c r="I33" s="341"/>
      <c r="J33" s="342"/>
      <c r="L33" s="135"/>
      <c r="N33" s="343"/>
    </row>
    <row r="34" spans="2:14" ht="27" customHeight="1">
      <c r="B34" s="705" t="s">
        <v>294</v>
      </c>
      <c r="C34" s="705"/>
      <c r="D34" s="362"/>
      <c r="E34" s="131" t="s">
        <v>210</v>
      </c>
      <c r="F34" s="131"/>
      <c r="G34" s="706" t="s">
        <v>211</v>
      </c>
      <c r="H34" s="706"/>
      <c r="I34" s="344"/>
      <c r="J34" s="345"/>
      <c r="L34" s="136"/>
      <c r="N34" s="346"/>
    </row>
    <row r="35" spans="2:14">
      <c r="B35" s="106"/>
      <c r="C35" s="137"/>
      <c r="D35" s="137"/>
      <c r="E35" s="137"/>
      <c r="F35" s="137"/>
      <c r="G35" s="106"/>
      <c r="H35" s="106"/>
      <c r="I35" s="106"/>
      <c r="J35" s="106"/>
      <c r="K35" s="106"/>
    </row>
    <row r="36" spans="2:14">
      <c r="B36" s="106"/>
      <c r="C36" s="137"/>
      <c r="D36" s="137"/>
      <c r="E36" s="137"/>
      <c r="F36" s="137"/>
      <c r="G36" s="106"/>
      <c r="H36" s="106"/>
      <c r="I36" s="106"/>
      <c r="J36" s="106"/>
      <c r="K36" s="106"/>
    </row>
    <row r="37" spans="2:14">
      <c r="B37" s="106"/>
      <c r="C37" s="137"/>
      <c r="D37" s="137"/>
      <c r="E37" s="137"/>
      <c r="F37" s="137"/>
      <c r="G37" s="106"/>
      <c r="H37" s="106"/>
      <c r="I37" s="106"/>
      <c r="J37" s="106"/>
      <c r="K37" s="106"/>
    </row>
    <row r="38" spans="2:14">
      <c r="B38" s="106"/>
      <c r="C38" s="137"/>
      <c r="D38" s="137"/>
      <c r="E38" s="137"/>
      <c r="F38" s="137"/>
      <c r="G38" s="106"/>
      <c r="H38" s="106"/>
      <c r="I38" s="106"/>
      <c r="J38" s="106"/>
      <c r="K38" s="106"/>
    </row>
    <row r="39" spans="2:14">
      <c r="B39" s="106"/>
      <c r="C39" s="137"/>
      <c r="D39" s="137"/>
      <c r="E39" s="137"/>
      <c r="F39" s="137"/>
      <c r="G39" s="106"/>
      <c r="H39" s="106"/>
      <c r="I39" s="106"/>
      <c r="J39" s="106"/>
      <c r="K39" s="106"/>
    </row>
    <row r="40" spans="2:14">
      <c r="B40" s="106"/>
      <c r="C40" s="137"/>
      <c r="D40" s="137"/>
      <c r="E40" s="137"/>
      <c r="F40" s="137"/>
      <c r="G40" s="106"/>
      <c r="H40" s="106"/>
      <c r="I40" s="106"/>
      <c r="J40" s="106"/>
      <c r="K40" s="106"/>
    </row>
    <row r="41" spans="2:14">
      <c r="B41" s="106"/>
      <c r="C41" s="137"/>
      <c r="D41" s="137"/>
      <c r="E41" s="137"/>
      <c r="F41" s="137"/>
      <c r="G41" s="106"/>
      <c r="H41" s="106"/>
      <c r="I41" s="106"/>
      <c r="J41" s="106"/>
      <c r="K41" s="106"/>
    </row>
    <row r="42" spans="2:14">
      <c r="B42" s="106"/>
      <c r="C42" s="137"/>
      <c r="D42" s="137"/>
      <c r="E42" s="137"/>
      <c r="F42" s="137"/>
      <c r="G42" s="106"/>
      <c r="H42" s="106"/>
      <c r="I42" s="106"/>
      <c r="J42" s="106"/>
      <c r="K42" s="106"/>
    </row>
    <row r="43" spans="2:14">
      <c r="B43" s="106"/>
      <c r="C43" s="137"/>
      <c r="D43" s="137"/>
      <c r="E43" s="137"/>
      <c r="F43" s="137"/>
      <c r="G43" s="106"/>
      <c r="H43" s="106"/>
      <c r="I43" s="106"/>
      <c r="J43" s="106"/>
      <c r="K43" s="106"/>
    </row>
    <row r="44" spans="2:14">
      <c r="B44" s="106"/>
      <c r="C44" s="137"/>
      <c r="D44" s="137"/>
      <c r="E44" s="137"/>
      <c r="F44" s="137"/>
      <c r="G44" s="106"/>
      <c r="H44" s="106"/>
      <c r="I44" s="106"/>
      <c r="J44" s="106"/>
      <c r="K44" s="106"/>
    </row>
    <row r="45" spans="2:14">
      <c r="B45" s="106"/>
      <c r="C45" s="137"/>
      <c r="D45" s="137"/>
      <c r="E45" s="137"/>
      <c r="F45" s="137"/>
      <c r="G45" s="106"/>
      <c r="H45" s="106"/>
      <c r="I45" s="106"/>
      <c r="J45" s="106"/>
      <c r="K45" s="106"/>
    </row>
    <row r="46" spans="2:14">
      <c r="B46" s="106"/>
      <c r="C46" s="137"/>
      <c r="D46" s="137"/>
      <c r="E46" s="137"/>
      <c r="F46" s="137"/>
      <c r="G46" s="106"/>
      <c r="H46" s="106"/>
      <c r="I46" s="106"/>
      <c r="J46" s="106"/>
      <c r="K46" s="106"/>
    </row>
    <row r="47" spans="2:14">
      <c r="B47" s="106"/>
      <c r="C47" s="137"/>
      <c r="D47" s="137"/>
      <c r="E47" s="137"/>
      <c r="F47" s="137"/>
      <c r="G47" s="106"/>
      <c r="H47" s="106"/>
      <c r="I47" s="106"/>
      <c r="J47" s="106"/>
      <c r="K47" s="106"/>
    </row>
    <row r="48" spans="2:14">
      <c r="B48" s="106"/>
      <c r="C48" s="137"/>
      <c r="D48" s="137"/>
      <c r="E48" s="137"/>
      <c r="F48" s="137"/>
      <c r="G48" s="106"/>
      <c r="H48" s="106"/>
      <c r="I48" s="106"/>
      <c r="J48" s="106"/>
      <c r="K48" s="106"/>
    </row>
    <row r="49" spans="2:11">
      <c r="B49" s="106"/>
      <c r="C49" s="137"/>
      <c r="D49" s="137"/>
      <c r="E49" s="137"/>
      <c r="F49" s="137"/>
      <c r="G49" s="106"/>
      <c r="H49" s="106"/>
      <c r="I49" s="106"/>
      <c r="J49" s="106"/>
      <c r="K49" s="106"/>
    </row>
    <row r="50" spans="2:11">
      <c r="B50" s="106"/>
      <c r="C50" s="137"/>
      <c r="D50" s="137"/>
      <c r="E50" s="137"/>
      <c r="F50" s="137"/>
      <c r="G50" s="106"/>
      <c r="H50" s="106"/>
      <c r="I50" s="106"/>
      <c r="J50" s="106"/>
      <c r="K50" s="106"/>
    </row>
    <row r="51" spans="2:11">
      <c r="B51" s="106"/>
      <c r="C51" s="137"/>
      <c r="D51" s="137"/>
      <c r="E51" s="137"/>
      <c r="F51" s="137"/>
      <c r="G51" s="106"/>
      <c r="H51" s="106"/>
      <c r="I51" s="106"/>
      <c r="J51" s="106"/>
      <c r="K51" s="106"/>
    </row>
    <row r="52" spans="2:11">
      <c r="B52" s="106"/>
      <c r="C52" s="137"/>
      <c r="D52" s="137"/>
      <c r="E52" s="137"/>
      <c r="F52" s="137"/>
      <c r="G52" s="106"/>
      <c r="H52" s="106"/>
      <c r="I52" s="106"/>
      <c r="J52" s="106"/>
      <c r="K52" s="106"/>
    </row>
    <row r="53" spans="2:11">
      <c r="B53" s="106"/>
      <c r="C53" s="137"/>
      <c r="D53" s="137"/>
      <c r="E53" s="137"/>
      <c r="F53" s="137"/>
      <c r="G53" s="106"/>
      <c r="H53" s="106"/>
      <c r="I53" s="106"/>
      <c r="J53" s="106"/>
      <c r="K53" s="106"/>
    </row>
    <row r="54" spans="2:11">
      <c r="B54" s="106"/>
      <c r="C54" s="137"/>
      <c r="D54" s="137"/>
      <c r="E54" s="137"/>
      <c r="F54" s="137"/>
      <c r="G54" s="106"/>
      <c r="H54" s="106"/>
      <c r="I54" s="106"/>
      <c r="J54" s="106"/>
      <c r="K54" s="106"/>
    </row>
    <row r="55" spans="2:11">
      <c r="B55" s="106"/>
      <c r="C55" s="137"/>
      <c r="D55" s="137"/>
      <c r="E55" s="137"/>
      <c r="F55" s="137"/>
      <c r="G55" s="106"/>
      <c r="H55" s="106"/>
      <c r="I55" s="106"/>
      <c r="J55" s="106"/>
      <c r="K55" s="106"/>
    </row>
    <row r="56" spans="2:11">
      <c r="B56" s="106"/>
      <c r="C56" s="137"/>
      <c r="D56" s="137"/>
      <c r="E56" s="137"/>
      <c r="F56" s="137"/>
      <c r="G56" s="106"/>
      <c r="H56" s="106"/>
      <c r="I56" s="106"/>
      <c r="J56" s="106"/>
      <c r="K56" s="106"/>
    </row>
    <row r="57" spans="2:11">
      <c r="B57" s="106"/>
      <c r="C57" s="137"/>
      <c r="D57" s="137"/>
      <c r="E57" s="137"/>
      <c r="F57" s="137"/>
      <c r="G57" s="106"/>
      <c r="H57" s="106"/>
      <c r="I57" s="106"/>
      <c r="J57" s="106"/>
      <c r="K57" s="106"/>
    </row>
  </sheetData>
  <mergeCells count="25">
    <mergeCell ref="C8:H8"/>
    <mergeCell ref="H1:I1"/>
    <mergeCell ref="F2:I2"/>
    <mergeCell ref="F3:H3"/>
    <mergeCell ref="F4:H4"/>
    <mergeCell ref="C6:H6"/>
    <mergeCell ref="C9:H9"/>
    <mergeCell ref="B10:H10"/>
    <mergeCell ref="D12:F12"/>
    <mergeCell ref="B17:B20"/>
    <mergeCell ref="C17:C20"/>
    <mergeCell ref="D17:H17"/>
    <mergeCell ref="D19:D20"/>
    <mergeCell ref="E19:E20"/>
    <mergeCell ref="F19:F20"/>
    <mergeCell ref="G19:G20"/>
    <mergeCell ref="B34:C34"/>
    <mergeCell ref="G34:H34"/>
    <mergeCell ref="H19:H20"/>
    <mergeCell ref="G30:H30"/>
    <mergeCell ref="B31:C31"/>
    <mergeCell ref="G31:H31"/>
    <mergeCell ref="B33:C33"/>
    <mergeCell ref="G33:H33"/>
    <mergeCell ref="B30:D30"/>
  </mergeCells>
  <printOptions horizontalCentered="1"/>
  <pageMargins left="0" right="0" top="0" bottom="0" header="0" footer="0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9"/>
  <sheetViews>
    <sheetView workbookViewId="0">
      <selection activeCell="C11" sqref="C11:F11"/>
    </sheetView>
  </sheetViews>
  <sheetFormatPr defaultRowHeight="15"/>
  <cols>
    <col min="1" max="1" width="6.42578125" style="415" customWidth="1"/>
    <col min="2" max="2" width="13.7109375" style="415" customWidth="1"/>
    <col min="3" max="3" width="11.5703125" style="415" customWidth="1"/>
    <col min="4" max="4" width="9.140625" style="415" customWidth="1"/>
    <col min="5" max="5" width="7.140625" style="415" customWidth="1"/>
    <col min="6" max="6" width="13.7109375" style="415" customWidth="1"/>
    <col min="7" max="7" width="10" style="415" customWidth="1"/>
    <col min="8" max="8" width="13.5703125" style="415" customWidth="1"/>
    <col min="9" max="9" width="9.140625" style="415" customWidth="1"/>
    <col min="257" max="257" width="6.42578125" customWidth="1"/>
    <col min="258" max="258" width="13.7109375" customWidth="1"/>
    <col min="259" max="259" width="11.5703125" customWidth="1"/>
    <col min="260" max="260" width="9.1406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265" max="265" width="9.140625" customWidth="1"/>
    <col min="513" max="513" width="6.42578125" customWidth="1"/>
    <col min="514" max="514" width="13.7109375" customWidth="1"/>
    <col min="515" max="515" width="11.5703125" customWidth="1"/>
    <col min="516" max="516" width="9.1406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521" max="521" width="9.140625" customWidth="1"/>
    <col min="769" max="769" width="6.42578125" customWidth="1"/>
    <col min="770" max="770" width="13.7109375" customWidth="1"/>
    <col min="771" max="771" width="11.5703125" customWidth="1"/>
    <col min="772" max="772" width="9.1406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777" max="777" width="9.140625" customWidth="1"/>
    <col min="1025" max="1025" width="6.42578125" customWidth="1"/>
    <col min="1026" max="1026" width="13.7109375" customWidth="1"/>
    <col min="1027" max="1027" width="11.5703125" customWidth="1"/>
    <col min="1028" max="1028" width="9.1406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033" max="1033" width="9.140625" customWidth="1"/>
    <col min="1281" max="1281" width="6.42578125" customWidth="1"/>
    <col min="1282" max="1282" width="13.7109375" customWidth="1"/>
    <col min="1283" max="1283" width="11.5703125" customWidth="1"/>
    <col min="1284" max="1284" width="9.1406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289" max="1289" width="9.140625" customWidth="1"/>
    <col min="1537" max="1537" width="6.42578125" customWidth="1"/>
    <col min="1538" max="1538" width="13.7109375" customWidth="1"/>
    <col min="1539" max="1539" width="11.5703125" customWidth="1"/>
    <col min="1540" max="1540" width="9.1406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545" max="1545" width="9.140625" customWidth="1"/>
    <col min="1793" max="1793" width="6.42578125" customWidth="1"/>
    <col min="1794" max="1794" width="13.7109375" customWidth="1"/>
    <col min="1795" max="1795" width="11.5703125" customWidth="1"/>
    <col min="1796" max="1796" width="9.1406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1801" max="1801" width="9.140625" customWidth="1"/>
    <col min="2049" max="2049" width="6.42578125" customWidth="1"/>
    <col min="2050" max="2050" width="13.7109375" customWidth="1"/>
    <col min="2051" max="2051" width="11.5703125" customWidth="1"/>
    <col min="2052" max="2052" width="9.1406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057" max="2057" width="9.140625" customWidth="1"/>
    <col min="2305" max="2305" width="6.42578125" customWidth="1"/>
    <col min="2306" max="2306" width="13.7109375" customWidth="1"/>
    <col min="2307" max="2307" width="11.5703125" customWidth="1"/>
    <col min="2308" max="2308" width="9.1406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313" max="2313" width="9.140625" customWidth="1"/>
    <col min="2561" max="2561" width="6.42578125" customWidth="1"/>
    <col min="2562" max="2562" width="13.7109375" customWidth="1"/>
    <col min="2563" max="2563" width="11.5703125" customWidth="1"/>
    <col min="2564" max="2564" width="9.1406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569" max="2569" width="9.140625" customWidth="1"/>
    <col min="2817" max="2817" width="6.42578125" customWidth="1"/>
    <col min="2818" max="2818" width="13.7109375" customWidth="1"/>
    <col min="2819" max="2819" width="11.5703125" customWidth="1"/>
    <col min="2820" max="2820" width="9.1406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2825" max="2825" width="9.140625" customWidth="1"/>
    <col min="3073" max="3073" width="6.42578125" customWidth="1"/>
    <col min="3074" max="3074" width="13.7109375" customWidth="1"/>
    <col min="3075" max="3075" width="11.5703125" customWidth="1"/>
    <col min="3076" max="3076" width="9.1406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081" max="3081" width="9.140625" customWidth="1"/>
    <col min="3329" max="3329" width="6.42578125" customWidth="1"/>
    <col min="3330" max="3330" width="13.7109375" customWidth="1"/>
    <col min="3331" max="3331" width="11.5703125" customWidth="1"/>
    <col min="3332" max="3332" width="9.1406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337" max="3337" width="9.140625" customWidth="1"/>
    <col min="3585" max="3585" width="6.42578125" customWidth="1"/>
    <col min="3586" max="3586" width="13.7109375" customWidth="1"/>
    <col min="3587" max="3587" width="11.5703125" customWidth="1"/>
    <col min="3588" max="3588" width="9.1406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593" max="3593" width="9.140625" customWidth="1"/>
    <col min="3841" max="3841" width="6.42578125" customWidth="1"/>
    <col min="3842" max="3842" width="13.7109375" customWidth="1"/>
    <col min="3843" max="3843" width="11.5703125" customWidth="1"/>
    <col min="3844" max="3844" width="9.1406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3849" max="3849" width="9.140625" customWidth="1"/>
    <col min="4097" max="4097" width="6.42578125" customWidth="1"/>
    <col min="4098" max="4098" width="13.7109375" customWidth="1"/>
    <col min="4099" max="4099" width="11.5703125" customWidth="1"/>
    <col min="4100" max="4100" width="9.1406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105" max="4105" width="9.140625" customWidth="1"/>
    <col min="4353" max="4353" width="6.42578125" customWidth="1"/>
    <col min="4354" max="4354" width="13.7109375" customWidth="1"/>
    <col min="4355" max="4355" width="11.5703125" customWidth="1"/>
    <col min="4356" max="4356" width="9.1406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361" max="4361" width="9.140625" customWidth="1"/>
    <col min="4609" max="4609" width="6.42578125" customWidth="1"/>
    <col min="4610" max="4610" width="13.7109375" customWidth="1"/>
    <col min="4611" max="4611" width="11.5703125" customWidth="1"/>
    <col min="4612" max="4612" width="9.1406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617" max="4617" width="9.140625" customWidth="1"/>
    <col min="4865" max="4865" width="6.42578125" customWidth="1"/>
    <col min="4866" max="4866" width="13.7109375" customWidth="1"/>
    <col min="4867" max="4867" width="11.5703125" customWidth="1"/>
    <col min="4868" max="4868" width="9.1406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4873" max="4873" width="9.140625" customWidth="1"/>
    <col min="5121" max="5121" width="6.42578125" customWidth="1"/>
    <col min="5122" max="5122" width="13.7109375" customWidth="1"/>
    <col min="5123" max="5123" width="11.5703125" customWidth="1"/>
    <col min="5124" max="5124" width="9.1406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129" max="5129" width="9.140625" customWidth="1"/>
    <col min="5377" max="5377" width="6.42578125" customWidth="1"/>
    <col min="5378" max="5378" width="13.7109375" customWidth="1"/>
    <col min="5379" max="5379" width="11.5703125" customWidth="1"/>
    <col min="5380" max="5380" width="9.1406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385" max="5385" width="9.140625" customWidth="1"/>
    <col min="5633" max="5633" width="6.42578125" customWidth="1"/>
    <col min="5634" max="5634" width="13.7109375" customWidth="1"/>
    <col min="5635" max="5635" width="11.5703125" customWidth="1"/>
    <col min="5636" max="5636" width="9.1406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641" max="5641" width="9.140625" customWidth="1"/>
    <col min="5889" max="5889" width="6.42578125" customWidth="1"/>
    <col min="5890" max="5890" width="13.7109375" customWidth="1"/>
    <col min="5891" max="5891" width="11.5703125" customWidth="1"/>
    <col min="5892" max="5892" width="9.1406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5897" max="5897" width="9.140625" customWidth="1"/>
    <col min="6145" max="6145" width="6.42578125" customWidth="1"/>
    <col min="6146" max="6146" width="13.7109375" customWidth="1"/>
    <col min="6147" max="6147" width="11.5703125" customWidth="1"/>
    <col min="6148" max="6148" width="9.1406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153" max="6153" width="9.140625" customWidth="1"/>
    <col min="6401" max="6401" width="6.42578125" customWidth="1"/>
    <col min="6402" max="6402" width="13.7109375" customWidth="1"/>
    <col min="6403" max="6403" width="11.5703125" customWidth="1"/>
    <col min="6404" max="6404" width="9.1406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409" max="6409" width="9.140625" customWidth="1"/>
    <col min="6657" max="6657" width="6.42578125" customWidth="1"/>
    <col min="6658" max="6658" width="13.7109375" customWidth="1"/>
    <col min="6659" max="6659" width="11.5703125" customWidth="1"/>
    <col min="6660" max="6660" width="9.1406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665" max="6665" width="9.140625" customWidth="1"/>
    <col min="6913" max="6913" width="6.42578125" customWidth="1"/>
    <col min="6914" max="6914" width="13.7109375" customWidth="1"/>
    <col min="6915" max="6915" width="11.5703125" customWidth="1"/>
    <col min="6916" max="6916" width="9.1406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6921" max="6921" width="9.140625" customWidth="1"/>
    <col min="7169" max="7169" width="6.42578125" customWidth="1"/>
    <col min="7170" max="7170" width="13.7109375" customWidth="1"/>
    <col min="7171" max="7171" width="11.5703125" customWidth="1"/>
    <col min="7172" max="7172" width="9.1406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177" max="7177" width="9.140625" customWidth="1"/>
    <col min="7425" max="7425" width="6.42578125" customWidth="1"/>
    <col min="7426" max="7426" width="13.7109375" customWidth="1"/>
    <col min="7427" max="7427" width="11.5703125" customWidth="1"/>
    <col min="7428" max="7428" width="9.1406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433" max="7433" width="9.140625" customWidth="1"/>
    <col min="7681" max="7681" width="6.42578125" customWidth="1"/>
    <col min="7682" max="7682" width="13.7109375" customWidth="1"/>
    <col min="7683" max="7683" width="11.5703125" customWidth="1"/>
    <col min="7684" max="7684" width="9.1406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689" max="7689" width="9.140625" customWidth="1"/>
    <col min="7937" max="7937" width="6.42578125" customWidth="1"/>
    <col min="7938" max="7938" width="13.7109375" customWidth="1"/>
    <col min="7939" max="7939" width="11.5703125" customWidth="1"/>
    <col min="7940" max="7940" width="9.1406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7945" max="7945" width="9.140625" customWidth="1"/>
    <col min="8193" max="8193" width="6.42578125" customWidth="1"/>
    <col min="8194" max="8194" width="13.7109375" customWidth="1"/>
    <col min="8195" max="8195" width="11.5703125" customWidth="1"/>
    <col min="8196" max="8196" width="9.1406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201" max="8201" width="9.140625" customWidth="1"/>
    <col min="8449" max="8449" width="6.42578125" customWidth="1"/>
    <col min="8450" max="8450" width="13.7109375" customWidth="1"/>
    <col min="8451" max="8451" width="11.5703125" customWidth="1"/>
    <col min="8452" max="8452" width="9.1406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457" max="8457" width="9.140625" customWidth="1"/>
    <col min="8705" max="8705" width="6.42578125" customWidth="1"/>
    <col min="8706" max="8706" width="13.7109375" customWidth="1"/>
    <col min="8707" max="8707" width="11.5703125" customWidth="1"/>
    <col min="8708" max="8708" width="9.1406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713" max="8713" width="9.140625" customWidth="1"/>
    <col min="8961" max="8961" width="6.42578125" customWidth="1"/>
    <col min="8962" max="8962" width="13.7109375" customWidth="1"/>
    <col min="8963" max="8963" width="11.5703125" customWidth="1"/>
    <col min="8964" max="8964" width="9.1406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8969" max="8969" width="9.140625" customWidth="1"/>
    <col min="9217" max="9217" width="6.42578125" customWidth="1"/>
    <col min="9218" max="9218" width="13.7109375" customWidth="1"/>
    <col min="9219" max="9219" width="11.5703125" customWidth="1"/>
    <col min="9220" max="9220" width="9.1406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225" max="9225" width="9.140625" customWidth="1"/>
    <col min="9473" max="9473" width="6.42578125" customWidth="1"/>
    <col min="9474" max="9474" width="13.7109375" customWidth="1"/>
    <col min="9475" max="9475" width="11.5703125" customWidth="1"/>
    <col min="9476" max="9476" width="9.1406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481" max="9481" width="9.140625" customWidth="1"/>
    <col min="9729" max="9729" width="6.42578125" customWidth="1"/>
    <col min="9730" max="9730" width="13.7109375" customWidth="1"/>
    <col min="9731" max="9731" width="11.5703125" customWidth="1"/>
    <col min="9732" max="9732" width="9.1406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737" max="9737" width="9.140625" customWidth="1"/>
    <col min="9985" max="9985" width="6.42578125" customWidth="1"/>
    <col min="9986" max="9986" width="13.7109375" customWidth="1"/>
    <col min="9987" max="9987" width="11.5703125" customWidth="1"/>
    <col min="9988" max="9988" width="9.1406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9993" max="9993" width="9.140625" customWidth="1"/>
    <col min="10241" max="10241" width="6.42578125" customWidth="1"/>
    <col min="10242" max="10242" width="13.7109375" customWidth="1"/>
    <col min="10243" max="10243" width="11.5703125" customWidth="1"/>
    <col min="10244" max="10244" width="9.1406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249" max="10249" width="9.140625" customWidth="1"/>
    <col min="10497" max="10497" width="6.42578125" customWidth="1"/>
    <col min="10498" max="10498" width="13.7109375" customWidth="1"/>
    <col min="10499" max="10499" width="11.5703125" customWidth="1"/>
    <col min="10500" max="10500" width="9.1406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505" max="10505" width="9.140625" customWidth="1"/>
    <col min="10753" max="10753" width="6.42578125" customWidth="1"/>
    <col min="10754" max="10754" width="13.7109375" customWidth="1"/>
    <col min="10755" max="10755" width="11.5703125" customWidth="1"/>
    <col min="10756" max="10756" width="9.1406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0761" max="10761" width="9.140625" customWidth="1"/>
    <col min="11009" max="11009" width="6.42578125" customWidth="1"/>
    <col min="11010" max="11010" width="13.7109375" customWidth="1"/>
    <col min="11011" max="11011" width="11.5703125" customWidth="1"/>
    <col min="11012" max="11012" width="9.1406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017" max="11017" width="9.140625" customWidth="1"/>
    <col min="11265" max="11265" width="6.42578125" customWidth="1"/>
    <col min="11266" max="11266" width="13.7109375" customWidth="1"/>
    <col min="11267" max="11267" width="11.5703125" customWidth="1"/>
    <col min="11268" max="11268" width="9.1406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273" max="11273" width="9.140625" customWidth="1"/>
    <col min="11521" max="11521" width="6.42578125" customWidth="1"/>
    <col min="11522" max="11522" width="13.7109375" customWidth="1"/>
    <col min="11523" max="11523" width="11.5703125" customWidth="1"/>
    <col min="11524" max="11524" width="9.1406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529" max="11529" width="9.140625" customWidth="1"/>
    <col min="11777" max="11777" width="6.42578125" customWidth="1"/>
    <col min="11778" max="11778" width="13.7109375" customWidth="1"/>
    <col min="11779" max="11779" width="11.5703125" customWidth="1"/>
    <col min="11780" max="11780" width="9.1406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1785" max="11785" width="9.140625" customWidth="1"/>
    <col min="12033" max="12033" width="6.42578125" customWidth="1"/>
    <col min="12034" max="12034" width="13.7109375" customWidth="1"/>
    <col min="12035" max="12035" width="11.5703125" customWidth="1"/>
    <col min="12036" max="12036" width="9.1406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041" max="12041" width="9.140625" customWidth="1"/>
    <col min="12289" max="12289" width="6.42578125" customWidth="1"/>
    <col min="12290" max="12290" width="13.7109375" customWidth="1"/>
    <col min="12291" max="12291" width="11.5703125" customWidth="1"/>
    <col min="12292" max="12292" width="9.1406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297" max="12297" width="9.140625" customWidth="1"/>
    <col min="12545" max="12545" width="6.42578125" customWidth="1"/>
    <col min="12546" max="12546" width="13.7109375" customWidth="1"/>
    <col min="12547" max="12547" width="11.5703125" customWidth="1"/>
    <col min="12548" max="12548" width="9.1406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553" max="12553" width="9.140625" customWidth="1"/>
    <col min="12801" max="12801" width="6.42578125" customWidth="1"/>
    <col min="12802" max="12802" width="13.7109375" customWidth="1"/>
    <col min="12803" max="12803" width="11.5703125" customWidth="1"/>
    <col min="12804" max="12804" width="9.1406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2809" max="12809" width="9.140625" customWidth="1"/>
    <col min="13057" max="13057" width="6.42578125" customWidth="1"/>
    <col min="13058" max="13058" width="13.7109375" customWidth="1"/>
    <col min="13059" max="13059" width="11.5703125" customWidth="1"/>
    <col min="13060" max="13060" width="9.1406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065" max="13065" width="9.140625" customWidth="1"/>
    <col min="13313" max="13313" width="6.42578125" customWidth="1"/>
    <col min="13314" max="13314" width="13.7109375" customWidth="1"/>
    <col min="13315" max="13315" width="11.5703125" customWidth="1"/>
    <col min="13316" max="13316" width="9.1406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321" max="13321" width="9.140625" customWidth="1"/>
    <col min="13569" max="13569" width="6.42578125" customWidth="1"/>
    <col min="13570" max="13570" width="13.7109375" customWidth="1"/>
    <col min="13571" max="13571" width="11.5703125" customWidth="1"/>
    <col min="13572" max="13572" width="9.1406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577" max="13577" width="9.140625" customWidth="1"/>
    <col min="13825" max="13825" width="6.42578125" customWidth="1"/>
    <col min="13826" max="13826" width="13.7109375" customWidth="1"/>
    <col min="13827" max="13827" width="11.5703125" customWidth="1"/>
    <col min="13828" max="13828" width="9.1406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3833" max="13833" width="9.140625" customWidth="1"/>
    <col min="14081" max="14081" width="6.42578125" customWidth="1"/>
    <col min="14082" max="14082" width="13.7109375" customWidth="1"/>
    <col min="14083" max="14083" width="11.5703125" customWidth="1"/>
    <col min="14084" max="14084" width="9.1406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089" max="14089" width="9.140625" customWidth="1"/>
    <col min="14337" max="14337" width="6.42578125" customWidth="1"/>
    <col min="14338" max="14338" width="13.7109375" customWidth="1"/>
    <col min="14339" max="14339" width="11.5703125" customWidth="1"/>
    <col min="14340" max="14340" width="9.1406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345" max="14345" width="9.140625" customWidth="1"/>
    <col min="14593" max="14593" width="6.42578125" customWidth="1"/>
    <col min="14594" max="14594" width="13.7109375" customWidth="1"/>
    <col min="14595" max="14595" width="11.5703125" customWidth="1"/>
    <col min="14596" max="14596" width="9.1406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601" max="14601" width="9.140625" customWidth="1"/>
    <col min="14849" max="14849" width="6.42578125" customWidth="1"/>
    <col min="14850" max="14850" width="13.7109375" customWidth="1"/>
    <col min="14851" max="14851" width="11.5703125" customWidth="1"/>
    <col min="14852" max="14852" width="9.1406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4857" max="14857" width="9.140625" customWidth="1"/>
    <col min="15105" max="15105" width="6.42578125" customWidth="1"/>
    <col min="15106" max="15106" width="13.7109375" customWidth="1"/>
    <col min="15107" max="15107" width="11.5703125" customWidth="1"/>
    <col min="15108" max="15108" width="9.1406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113" max="15113" width="9.140625" customWidth="1"/>
    <col min="15361" max="15361" width="6.42578125" customWidth="1"/>
    <col min="15362" max="15362" width="13.7109375" customWidth="1"/>
    <col min="15363" max="15363" width="11.5703125" customWidth="1"/>
    <col min="15364" max="15364" width="9.1406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369" max="15369" width="9.140625" customWidth="1"/>
    <col min="15617" max="15617" width="6.42578125" customWidth="1"/>
    <col min="15618" max="15618" width="13.7109375" customWidth="1"/>
    <col min="15619" max="15619" width="11.5703125" customWidth="1"/>
    <col min="15620" max="15620" width="9.1406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625" max="15625" width="9.140625" customWidth="1"/>
    <col min="15873" max="15873" width="6.42578125" customWidth="1"/>
    <col min="15874" max="15874" width="13.7109375" customWidth="1"/>
    <col min="15875" max="15875" width="11.5703125" customWidth="1"/>
    <col min="15876" max="15876" width="9.1406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5881" max="15881" width="9.140625" customWidth="1"/>
    <col min="16129" max="16129" width="6.42578125" customWidth="1"/>
    <col min="16130" max="16130" width="13.7109375" customWidth="1"/>
    <col min="16131" max="16131" width="11.5703125" customWidth="1"/>
    <col min="16132" max="16132" width="9.1406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  <col min="16137" max="16137" width="9.140625" customWidth="1"/>
  </cols>
  <sheetData>
    <row r="2" spans="1:8">
      <c r="A2" s="734" t="s">
        <v>357</v>
      </c>
      <c r="B2" s="734"/>
      <c r="C2" s="734"/>
      <c r="D2" s="734"/>
      <c r="E2" s="734"/>
      <c r="F2" s="734"/>
      <c r="G2" s="734"/>
      <c r="H2" s="734"/>
    </row>
    <row r="3" spans="1:8">
      <c r="A3" s="735" t="s">
        <v>236</v>
      </c>
      <c r="B3" s="735"/>
      <c r="C3" s="735"/>
      <c r="D3" s="735"/>
      <c r="E3" s="735"/>
      <c r="F3" s="735"/>
      <c r="G3" s="735"/>
      <c r="H3" s="735"/>
    </row>
    <row r="6" spans="1:8">
      <c r="A6" s="736" t="s">
        <v>358</v>
      </c>
      <c r="B6" s="736"/>
      <c r="C6" s="736"/>
      <c r="D6" s="736"/>
      <c r="E6" s="736"/>
      <c r="F6" s="736"/>
      <c r="G6" s="736"/>
      <c r="H6" s="736"/>
    </row>
    <row r="9" spans="1:8" ht="15" customHeight="1">
      <c r="A9" s="737" t="s">
        <v>359</v>
      </c>
      <c r="B9" s="737"/>
      <c r="C9" s="737"/>
      <c r="D9" s="737"/>
      <c r="E9" s="737"/>
      <c r="F9" s="737"/>
      <c r="G9" s="737"/>
      <c r="H9" s="737"/>
    </row>
    <row r="10" spans="1:8">
      <c r="D10" s="583"/>
    </row>
    <row r="11" spans="1:8">
      <c r="C11" s="736" t="s">
        <v>538</v>
      </c>
      <c r="D11" s="736"/>
      <c r="E11" s="736"/>
      <c r="F11" s="736"/>
    </row>
    <row r="12" spans="1:8">
      <c r="B12" s="738" t="s">
        <v>360</v>
      </c>
      <c r="C12" s="738"/>
      <c r="D12" s="738"/>
      <c r="E12" s="738"/>
      <c r="F12" s="738"/>
      <c r="G12" s="738"/>
    </row>
    <row r="14" spans="1:8" ht="15" customHeight="1">
      <c r="A14" s="730" t="s">
        <v>361</v>
      </c>
      <c r="B14" s="730"/>
      <c r="C14" s="584" t="s">
        <v>536</v>
      </c>
      <c r="D14" s="585"/>
      <c r="E14" s="585"/>
      <c r="F14" s="585"/>
      <c r="G14" s="585"/>
      <c r="H14" s="585"/>
    </row>
    <row r="15" spans="1:8">
      <c r="A15" s="739" t="s">
        <v>362</v>
      </c>
      <c r="B15" s="739"/>
      <c r="C15" s="739"/>
      <c r="D15" s="739"/>
      <c r="E15" s="739"/>
      <c r="F15" s="739"/>
      <c r="G15" s="739"/>
      <c r="H15" s="739"/>
    </row>
    <row r="16" spans="1:8" ht="28.5" customHeight="1">
      <c r="A16" s="586" t="s">
        <v>363</v>
      </c>
      <c r="B16" s="586" t="s">
        <v>364</v>
      </c>
      <c r="C16" s="740" t="s">
        <v>365</v>
      </c>
      <c r="D16" s="741"/>
      <c r="E16" s="742"/>
      <c r="F16" s="586" t="s">
        <v>366</v>
      </c>
      <c r="G16" s="587" t="s">
        <v>367</v>
      </c>
      <c r="H16" s="587" t="s">
        <v>368</v>
      </c>
    </row>
    <row r="17" spans="1:8">
      <c r="A17" s="588">
        <v>1</v>
      </c>
      <c r="B17" s="589" t="s">
        <v>227</v>
      </c>
      <c r="C17" s="733" t="s">
        <v>369</v>
      </c>
      <c r="D17" s="733"/>
      <c r="E17" s="733"/>
      <c r="F17" s="590" t="s">
        <v>370</v>
      </c>
      <c r="G17" s="591">
        <v>1</v>
      </c>
      <c r="H17" s="592">
        <v>155390</v>
      </c>
    </row>
    <row r="18" spans="1:8">
      <c r="A18" s="588"/>
      <c r="B18" s="589"/>
      <c r="C18" s="728" t="s">
        <v>321</v>
      </c>
      <c r="D18" s="728"/>
      <c r="E18" s="728"/>
      <c r="F18" s="593" t="s">
        <v>370</v>
      </c>
      <c r="G18" s="594">
        <v>1</v>
      </c>
      <c r="H18" s="595">
        <f>0+H17</f>
        <v>155390</v>
      </c>
    </row>
    <row r="19" spans="1:8">
      <c r="A19" s="588">
        <v>2</v>
      </c>
      <c r="B19" s="589" t="s">
        <v>227</v>
      </c>
      <c r="C19" s="733" t="s">
        <v>369</v>
      </c>
      <c r="D19" s="733"/>
      <c r="E19" s="733"/>
      <c r="F19" s="590" t="s">
        <v>371</v>
      </c>
      <c r="G19" s="591">
        <v>1</v>
      </c>
      <c r="H19" s="592">
        <v>27110</v>
      </c>
    </row>
    <row r="20" spans="1:8">
      <c r="A20" s="588"/>
      <c r="B20" s="589"/>
      <c r="C20" s="728" t="s">
        <v>321</v>
      </c>
      <c r="D20" s="728"/>
      <c r="E20" s="728"/>
      <c r="F20" s="593" t="s">
        <v>371</v>
      </c>
      <c r="G20" s="594">
        <v>1</v>
      </c>
      <c r="H20" s="595">
        <f>0+H19</f>
        <v>27110</v>
      </c>
    </row>
    <row r="21" spans="1:8">
      <c r="A21" s="588">
        <v>3</v>
      </c>
      <c r="B21" s="589" t="s">
        <v>227</v>
      </c>
      <c r="C21" s="733" t="s">
        <v>369</v>
      </c>
      <c r="D21" s="733"/>
      <c r="E21" s="733"/>
      <c r="F21" s="590" t="s">
        <v>372</v>
      </c>
      <c r="G21" s="591">
        <v>1</v>
      </c>
      <c r="H21" s="592">
        <v>553428</v>
      </c>
    </row>
    <row r="22" spans="1:8">
      <c r="A22" s="588"/>
      <c r="B22" s="589"/>
      <c r="C22" s="728" t="s">
        <v>321</v>
      </c>
      <c r="D22" s="728"/>
      <c r="E22" s="728"/>
      <c r="F22" s="593" t="s">
        <v>372</v>
      </c>
      <c r="G22" s="594">
        <v>1</v>
      </c>
      <c r="H22" s="595">
        <f>0+H21</f>
        <v>553428</v>
      </c>
    </row>
    <row r="23" spans="1:8">
      <c r="A23" s="588">
        <v>4</v>
      </c>
      <c r="B23" s="589" t="s">
        <v>373</v>
      </c>
      <c r="C23" s="733" t="s">
        <v>369</v>
      </c>
      <c r="D23" s="733"/>
      <c r="E23" s="733"/>
      <c r="F23" s="590" t="s">
        <v>372</v>
      </c>
      <c r="G23" s="591">
        <v>1</v>
      </c>
      <c r="H23" s="592">
        <v>6500</v>
      </c>
    </row>
    <row r="24" spans="1:8">
      <c r="A24" s="588"/>
      <c r="B24" s="589"/>
      <c r="C24" s="728" t="s">
        <v>321</v>
      </c>
      <c r="D24" s="728"/>
      <c r="E24" s="728"/>
      <c r="F24" s="593" t="s">
        <v>372</v>
      </c>
      <c r="G24" s="594">
        <v>1</v>
      </c>
      <c r="H24" s="595">
        <f>0+H23</f>
        <v>6500</v>
      </c>
    </row>
    <row r="25" spans="1:8">
      <c r="A25" s="588">
        <v>5</v>
      </c>
      <c r="B25" s="589" t="s">
        <v>214</v>
      </c>
      <c r="C25" s="733" t="s">
        <v>474</v>
      </c>
      <c r="D25" s="733"/>
      <c r="E25" s="733"/>
      <c r="F25" s="590" t="s">
        <v>370</v>
      </c>
      <c r="G25" s="591">
        <v>1</v>
      </c>
      <c r="H25" s="592">
        <v>2000</v>
      </c>
    </row>
    <row r="26" spans="1:8">
      <c r="A26" s="588">
        <v>6</v>
      </c>
      <c r="B26" s="589" t="s">
        <v>214</v>
      </c>
      <c r="C26" s="733" t="s">
        <v>374</v>
      </c>
      <c r="D26" s="733"/>
      <c r="E26" s="733"/>
      <c r="F26" s="590" t="s">
        <v>370</v>
      </c>
      <c r="G26" s="591">
        <v>1</v>
      </c>
      <c r="H26" s="592">
        <v>7080.99</v>
      </c>
    </row>
    <row r="27" spans="1:8">
      <c r="A27" s="588">
        <v>7</v>
      </c>
      <c r="B27" s="589" t="s">
        <v>214</v>
      </c>
      <c r="C27" s="733" t="s">
        <v>369</v>
      </c>
      <c r="D27" s="733"/>
      <c r="E27" s="733"/>
      <c r="F27" s="590" t="s">
        <v>370</v>
      </c>
      <c r="G27" s="591">
        <v>1</v>
      </c>
      <c r="H27" s="592">
        <v>271226.21999999997</v>
      </c>
    </row>
    <row r="28" spans="1:8">
      <c r="A28" s="588"/>
      <c r="B28" s="589"/>
      <c r="C28" s="728" t="s">
        <v>321</v>
      </c>
      <c r="D28" s="728"/>
      <c r="E28" s="728"/>
      <c r="F28" s="593" t="s">
        <v>370</v>
      </c>
      <c r="G28" s="594">
        <v>1</v>
      </c>
      <c r="H28" s="595">
        <f>0+H25+H26+H27</f>
        <v>280307.20999999996</v>
      </c>
    </row>
    <row r="29" spans="1:8">
      <c r="A29" s="588">
        <v>8</v>
      </c>
      <c r="B29" s="589" t="s">
        <v>214</v>
      </c>
      <c r="C29" s="733" t="s">
        <v>374</v>
      </c>
      <c r="D29" s="733"/>
      <c r="E29" s="733"/>
      <c r="F29" s="590" t="s">
        <v>371</v>
      </c>
      <c r="G29" s="591">
        <v>1</v>
      </c>
      <c r="H29" s="592">
        <v>4764.51</v>
      </c>
    </row>
    <row r="30" spans="1:8">
      <c r="A30" s="588">
        <v>9</v>
      </c>
      <c r="B30" s="589" t="s">
        <v>214</v>
      </c>
      <c r="C30" s="733" t="s">
        <v>369</v>
      </c>
      <c r="D30" s="733"/>
      <c r="E30" s="733"/>
      <c r="F30" s="590" t="s">
        <v>371</v>
      </c>
      <c r="G30" s="591">
        <v>1</v>
      </c>
      <c r="H30" s="592">
        <v>33330.33</v>
      </c>
    </row>
    <row r="31" spans="1:8">
      <c r="A31" s="588"/>
      <c r="B31" s="589"/>
      <c r="C31" s="728" t="s">
        <v>321</v>
      </c>
      <c r="D31" s="728"/>
      <c r="E31" s="728"/>
      <c r="F31" s="593" t="s">
        <v>371</v>
      </c>
      <c r="G31" s="594">
        <v>1</v>
      </c>
      <c r="H31" s="595">
        <f>0+H29+H30</f>
        <v>38094.840000000004</v>
      </c>
    </row>
    <row r="32" spans="1:8">
      <c r="A32" s="588">
        <v>10</v>
      </c>
      <c r="B32" s="589" t="s">
        <v>214</v>
      </c>
      <c r="C32" s="733" t="s">
        <v>474</v>
      </c>
      <c r="D32" s="733"/>
      <c r="E32" s="733"/>
      <c r="F32" s="590" t="s">
        <v>372</v>
      </c>
      <c r="G32" s="591">
        <v>1</v>
      </c>
      <c r="H32" s="592">
        <v>23521.15</v>
      </c>
    </row>
    <row r="33" spans="1:8">
      <c r="A33" s="588">
        <v>11</v>
      </c>
      <c r="B33" s="589" t="s">
        <v>214</v>
      </c>
      <c r="C33" s="733" t="s">
        <v>374</v>
      </c>
      <c r="D33" s="733"/>
      <c r="E33" s="733"/>
      <c r="F33" s="590" t="s">
        <v>372</v>
      </c>
      <c r="G33" s="591">
        <v>1</v>
      </c>
      <c r="H33" s="592">
        <v>10257.09</v>
      </c>
    </row>
    <row r="34" spans="1:8">
      <c r="A34" s="588">
        <v>12</v>
      </c>
      <c r="B34" s="589" t="s">
        <v>214</v>
      </c>
      <c r="C34" s="733" t="s">
        <v>369</v>
      </c>
      <c r="D34" s="733"/>
      <c r="E34" s="733"/>
      <c r="F34" s="590" t="s">
        <v>372</v>
      </c>
      <c r="G34" s="591">
        <v>1</v>
      </c>
      <c r="H34" s="592">
        <v>447602.48</v>
      </c>
    </row>
    <row r="35" spans="1:8">
      <c r="A35" s="588"/>
      <c r="B35" s="589"/>
      <c r="C35" s="728" t="s">
        <v>321</v>
      </c>
      <c r="D35" s="728"/>
      <c r="E35" s="728"/>
      <c r="F35" s="593" t="s">
        <v>372</v>
      </c>
      <c r="G35" s="594">
        <v>1</v>
      </c>
      <c r="H35" s="595">
        <f>0+H32+H33+H34</f>
        <v>481380.72</v>
      </c>
    </row>
    <row r="36" spans="1:8">
      <c r="A36" s="588">
        <v>13</v>
      </c>
      <c r="B36" s="589" t="s">
        <v>225</v>
      </c>
      <c r="C36" s="733" t="s">
        <v>369</v>
      </c>
      <c r="D36" s="733"/>
      <c r="E36" s="733"/>
      <c r="F36" s="590" t="s">
        <v>370</v>
      </c>
      <c r="G36" s="591">
        <v>1</v>
      </c>
      <c r="H36" s="592">
        <v>3765</v>
      </c>
    </row>
    <row r="37" spans="1:8">
      <c r="A37" s="588"/>
      <c r="B37" s="589"/>
      <c r="C37" s="728" t="s">
        <v>321</v>
      </c>
      <c r="D37" s="728"/>
      <c r="E37" s="728"/>
      <c r="F37" s="593" t="s">
        <v>370</v>
      </c>
      <c r="G37" s="594">
        <v>1</v>
      </c>
      <c r="H37" s="595">
        <f>0+H36</f>
        <v>3765</v>
      </c>
    </row>
    <row r="38" spans="1:8">
      <c r="A38" s="588">
        <v>14</v>
      </c>
      <c r="B38" s="589" t="s">
        <v>225</v>
      </c>
      <c r="C38" s="733" t="s">
        <v>369</v>
      </c>
      <c r="D38" s="733"/>
      <c r="E38" s="733"/>
      <c r="F38" s="590" t="s">
        <v>372</v>
      </c>
      <c r="G38" s="591">
        <v>1</v>
      </c>
      <c r="H38" s="592">
        <v>1720</v>
      </c>
    </row>
    <row r="39" spans="1:8">
      <c r="A39" s="588"/>
      <c r="B39" s="589"/>
      <c r="C39" s="728" t="s">
        <v>321</v>
      </c>
      <c r="D39" s="728"/>
      <c r="E39" s="728"/>
      <c r="F39" s="593" t="s">
        <v>372</v>
      </c>
      <c r="G39" s="594">
        <v>1</v>
      </c>
      <c r="H39" s="595">
        <f>0+H38</f>
        <v>1720</v>
      </c>
    </row>
    <row r="40" spans="1:8" ht="18.75" customHeight="1">
      <c r="A40" s="588">
        <v>15</v>
      </c>
      <c r="B40" s="589" t="s">
        <v>498</v>
      </c>
      <c r="C40" s="733" t="s">
        <v>369</v>
      </c>
      <c r="D40" s="733"/>
      <c r="E40" s="733"/>
      <c r="F40" s="590" t="s">
        <v>372</v>
      </c>
      <c r="G40" s="591">
        <v>1</v>
      </c>
      <c r="H40" s="592">
        <v>3180</v>
      </c>
    </row>
    <row r="41" spans="1:8">
      <c r="A41" s="588"/>
      <c r="B41" s="589"/>
      <c r="C41" s="728" t="s">
        <v>321</v>
      </c>
      <c r="D41" s="728"/>
      <c r="E41" s="728"/>
      <c r="F41" s="593" t="s">
        <v>372</v>
      </c>
      <c r="G41" s="594">
        <v>1</v>
      </c>
      <c r="H41" s="595">
        <f>0+H40</f>
        <v>3180</v>
      </c>
    </row>
    <row r="42" spans="1:8">
      <c r="C42" s="729"/>
      <c r="D42" s="729"/>
      <c r="E42" s="729"/>
    </row>
    <row r="44" spans="1:8">
      <c r="A44" s="730" t="s">
        <v>207</v>
      </c>
      <c r="B44" s="730"/>
      <c r="C44" s="730"/>
      <c r="D44" s="730"/>
      <c r="E44" s="731" t="s">
        <v>208</v>
      </c>
      <c r="F44" s="731"/>
      <c r="G44" s="731"/>
      <c r="H44" s="731"/>
    </row>
    <row r="45" spans="1:8">
      <c r="E45" s="732" t="s">
        <v>375</v>
      </c>
      <c r="F45" s="732"/>
      <c r="G45" s="732"/>
      <c r="H45" s="732"/>
    </row>
    <row r="48" spans="1:8">
      <c r="A48" s="730" t="s">
        <v>212</v>
      </c>
      <c r="B48" s="730"/>
      <c r="C48" s="730"/>
      <c r="D48" s="730"/>
      <c r="E48" s="731" t="s">
        <v>213</v>
      </c>
      <c r="F48" s="731"/>
      <c r="G48" s="731"/>
      <c r="H48" s="731"/>
    </row>
    <row r="49" spans="5:8">
      <c r="E49" s="732" t="s">
        <v>375</v>
      </c>
      <c r="F49" s="732"/>
      <c r="G49" s="732"/>
      <c r="H49" s="732"/>
    </row>
  </sheetData>
  <mergeCells count="41">
    <mergeCell ref="C30:E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37:E37"/>
    <mergeCell ref="C38:E38"/>
    <mergeCell ref="C39:E39"/>
    <mergeCell ref="C40:E40"/>
    <mergeCell ref="C31:E31"/>
    <mergeCell ref="C32:E32"/>
    <mergeCell ref="C33:E33"/>
    <mergeCell ref="C34:E34"/>
    <mergeCell ref="C35:E35"/>
    <mergeCell ref="C36:E36"/>
    <mergeCell ref="C41:E41"/>
    <mergeCell ref="C42:E42"/>
    <mergeCell ref="A48:D48"/>
    <mergeCell ref="E48:H48"/>
    <mergeCell ref="E49:H49"/>
    <mergeCell ref="A44:D44"/>
    <mergeCell ref="E44:H44"/>
    <mergeCell ref="E45:H45"/>
  </mergeCells>
  <printOptions horizontalCentered="1"/>
  <pageMargins left="0" right="0" top="0" bottom="0" header="0" footer="0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orkbookViewId="0">
      <selection activeCell="C11" sqref="C11:F11"/>
    </sheetView>
  </sheetViews>
  <sheetFormatPr defaultRowHeight="15"/>
  <cols>
    <col min="1" max="1" width="6.42578125" style="415" customWidth="1"/>
    <col min="2" max="2" width="13.7109375" style="415" customWidth="1"/>
    <col min="3" max="3" width="11.5703125" style="415" customWidth="1"/>
    <col min="4" max="4" width="9.140625" style="415" customWidth="1"/>
    <col min="5" max="5" width="7.140625" style="415" customWidth="1"/>
    <col min="6" max="6" width="13.7109375" style="415" customWidth="1"/>
    <col min="7" max="7" width="10" style="415" customWidth="1"/>
    <col min="8" max="8" width="13.5703125" style="415" customWidth="1"/>
    <col min="9" max="9" width="9.140625" style="415" customWidth="1"/>
    <col min="257" max="257" width="6.42578125" customWidth="1"/>
    <col min="258" max="258" width="13.7109375" customWidth="1"/>
    <col min="259" max="259" width="11.5703125" customWidth="1"/>
    <col min="260" max="260" width="9.1406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265" max="265" width="9.140625" customWidth="1"/>
    <col min="513" max="513" width="6.42578125" customWidth="1"/>
    <col min="514" max="514" width="13.7109375" customWidth="1"/>
    <col min="515" max="515" width="11.5703125" customWidth="1"/>
    <col min="516" max="516" width="9.1406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521" max="521" width="9.140625" customWidth="1"/>
    <col min="769" max="769" width="6.42578125" customWidth="1"/>
    <col min="770" max="770" width="13.7109375" customWidth="1"/>
    <col min="771" max="771" width="11.5703125" customWidth="1"/>
    <col min="772" max="772" width="9.1406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777" max="777" width="9.140625" customWidth="1"/>
    <col min="1025" max="1025" width="6.42578125" customWidth="1"/>
    <col min="1026" max="1026" width="13.7109375" customWidth="1"/>
    <col min="1027" max="1027" width="11.5703125" customWidth="1"/>
    <col min="1028" max="1028" width="9.1406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033" max="1033" width="9.140625" customWidth="1"/>
    <col min="1281" max="1281" width="6.42578125" customWidth="1"/>
    <col min="1282" max="1282" width="13.7109375" customWidth="1"/>
    <col min="1283" max="1283" width="11.5703125" customWidth="1"/>
    <col min="1284" max="1284" width="9.1406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289" max="1289" width="9.140625" customWidth="1"/>
    <col min="1537" max="1537" width="6.42578125" customWidth="1"/>
    <col min="1538" max="1538" width="13.7109375" customWidth="1"/>
    <col min="1539" max="1539" width="11.5703125" customWidth="1"/>
    <col min="1540" max="1540" width="9.1406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545" max="1545" width="9.140625" customWidth="1"/>
    <col min="1793" max="1793" width="6.42578125" customWidth="1"/>
    <col min="1794" max="1794" width="13.7109375" customWidth="1"/>
    <col min="1795" max="1795" width="11.5703125" customWidth="1"/>
    <col min="1796" max="1796" width="9.1406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1801" max="1801" width="9.140625" customWidth="1"/>
    <col min="2049" max="2049" width="6.42578125" customWidth="1"/>
    <col min="2050" max="2050" width="13.7109375" customWidth="1"/>
    <col min="2051" max="2051" width="11.5703125" customWidth="1"/>
    <col min="2052" max="2052" width="9.1406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057" max="2057" width="9.140625" customWidth="1"/>
    <col min="2305" max="2305" width="6.42578125" customWidth="1"/>
    <col min="2306" max="2306" width="13.7109375" customWidth="1"/>
    <col min="2307" max="2307" width="11.5703125" customWidth="1"/>
    <col min="2308" max="2308" width="9.1406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313" max="2313" width="9.140625" customWidth="1"/>
    <col min="2561" max="2561" width="6.42578125" customWidth="1"/>
    <col min="2562" max="2562" width="13.7109375" customWidth="1"/>
    <col min="2563" max="2563" width="11.5703125" customWidth="1"/>
    <col min="2564" max="2564" width="9.1406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569" max="2569" width="9.140625" customWidth="1"/>
    <col min="2817" max="2817" width="6.42578125" customWidth="1"/>
    <col min="2818" max="2818" width="13.7109375" customWidth="1"/>
    <col min="2819" max="2819" width="11.5703125" customWidth="1"/>
    <col min="2820" max="2820" width="9.1406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2825" max="2825" width="9.140625" customWidth="1"/>
    <col min="3073" max="3073" width="6.42578125" customWidth="1"/>
    <col min="3074" max="3074" width="13.7109375" customWidth="1"/>
    <col min="3075" max="3075" width="11.5703125" customWidth="1"/>
    <col min="3076" max="3076" width="9.1406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081" max="3081" width="9.140625" customWidth="1"/>
    <col min="3329" max="3329" width="6.42578125" customWidth="1"/>
    <col min="3330" max="3330" width="13.7109375" customWidth="1"/>
    <col min="3331" max="3331" width="11.5703125" customWidth="1"/>
    <col min="3332" max="3332" width="9.1406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337" max="3337" width="9.140625" customWidth="1"/>
    <col min="3585" max="3585" width="6.42578125" customWidth="1"/>
    <col min="3586" max="3586" width="13.7109375" customWidth="1"/>
    <col min="3587" max="3587" width="11.5703125" customWidth="1"/>
    <col min="3588" max="3588" width="9.1406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593" max="3593" width="9.140625" customWidth="1"/>
    <col min="3841" max="3841" width="6.42578125" customWidth="1"/>
    <col min="3842" max="3842" width="13.7109375" customWidth="1"/>
    <col min="3843" max="3843" width="11.5703125" customWidth="1"/>
    <col min="3844" max="3844" width="9.1406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3849" max="3849" width="9.140625" customWidth="1"/>
    <col min="4097" max="4097" width="6.42578125" customWidth="1"/>
    <col min="4098" max="4098" width="13.7109375" customWidth="1"/>
    <col min="4099" max="4099" width="11.5703125" customWidth="1"/>
    <col min="4100" max="4100" width="9.1406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105" max="4105" width="9.140625" customWidth="1"/>
    <col min="4353" max="4353" width="6.42578125" customWidth="1"/>
    <col min="4354" max="4354" width="13.7109375" customWidth="1"/>
    <col min="4355" max="4355" width="11.5703125" customWidth="1"/>
    <col min="4356" max="4356" width="9.1406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361" max="4361" width="9.140625" customWidth="1"/>
    <col min="4609" max="4609" width="6.42578125" customWidth="1"/>
    <col min="4610" max="4610" width="13.7109375" customWidth="1"/>
    <col min="4611" max="4611" width="11.5703125" customWidth="1"/>
    <col min="4612" max="4612" width="9.1406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617" max="4617" width="9.140625" customWidth="1"/>
    <col min="4865" max="4865" width="6.42578125" customWidth="1"/>
    <col min="4866" max="4866" width="13.7109375" customWidth="1"/>
    <col min="4867" max="4867" width="11.5703125" customWidth="1"/>
    <col min="4868" max="4868" width="9.1406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4873" max="4873" width="9.140625" customWidth="1"/>
    <col min="5121" max="5121" width="6.42578125" customWidth="1"/>
    <col min="5122" max="5122" width="13.7109375" customWidth="1"/>
    <col min="5123" max="5123" width="11.5703125" customWidth="1"/>
    <col min="5124" max="5124" width="9.1406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129" max="5129" width="9.140625" customWidth="1"/>
    <col min="5377" max="5377" width="6.42578125" customWidth="1"/>
    <col min="5378" max="5378" width="13.7109375" customWidth="1"/>
    <col min="5379" max="5379" width="11.5703125" customWidth="1"/>
    <col min="5380" max="5380" width="9.1406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385" max="5385" width="9.140625" customWidth="1"/>
    <col min="5633" max="5633" width="6.42578125" customWidth="1"/>
    <col min="5634" max="5634" width="13.7109375" customWidth="1"/>
    <col min="5635" max="5635" width="11.5703125" customWidth="1"/>
    <col min="5636" max="5636" width="9.1406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641" max="5641" width="9.140625" customWidth="1"/>
    <col min="5889" max="5889" width="6.42578125" customWidth="1"/>
    <col min="5890" max="5890" width="13.7109375" customWidth="1"/>
    <col min="5891" max="5891" width="11.5703125" customWidth="1"/>
    <col min="5892" max="5892" width="9.1406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5897" max="5897" width="9.140625" customWidth="1"/>
    <col min="6145" max="6145" width="6.42578125" customWidth="1"/>
    <col min="6146" max="6146" width="13.7109375" customWidth="1"/>
    <col min="6147" max="6147" width="11.5703125" customWidth="1"/>
    <col min="6148" max="6148" width="9.1406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153" max="6153" width="9.140625" customWidth="1"/>
    <col min="6401" max="6401" width="6.42578125" customWidth="1"/>
    <col min="6402" max="6402" width="13.7109375" customWidth="1"/>
    <col min="6403" max="6403" width="11.5703125" customWidth="1"/>
    <col min="6404" max="6404" width="9.1406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409" max="6409" width="9.140625" customWidth="1"/>
    <col min="6657" max="6657" width="6.42578125" customWidth="1"/>
    <col min="6658" max="6658" width="13.7109375" customWidth="1"/>
    <col min="6659" max="6659" width="11.5703125" customWidth="1"/>
    <col min="6660" max="6660" width="9.1406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665" max="6665" width="9.140625" customWidth="1"/>
    <col min="6913" max="6913" width="6.42578125" customWidth="1"/>
    <col min="6914" max="6914" width="13.7109375" customWidth="1"/>
    <col min="6915" max="6915" width="11.5703125" customWidth="1"/>
    <col min="6916" max="6916" width="9.1406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6921" max="6921" width="9.140625" customWidth="1"/>
    <col min="7169" max="7169" width="6.42578125" customWidth="1"/>
    <col min="7170" max="7170" width="13.7109375" customWidth="1"/>
    <col min="7171" max="7171" width="11.5703125" customWidth="1"/>
    <col min="7172" max="7172" width="9.1406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177" max="7177" width="9.140625" customWidth="1"/>
    <col min="7425" max="7425" width="6.42578125" customWidth="1"/>
    <col min="7426" max="7426" width="13.7109375" customWidth="1"/>
    <col min="7427" max="7427" width="11.5703125" customWidth="1"/>
    <col min="7428" max="7428" width="9.1406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433" max="7433" width="9.140625" customWidth="1"/>
    <col min="7681" max="7681" width="6.42578125" customWidth="1"/>
    <col min="7682" max="7682" width="13.7109375" customWidth="1"/>
    <col min="7683" max="7683" width="11.5703125" customWidth="1"/>
    <col min="7684" max="7684" width="9.1406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689" max="7689" width="9.140625" customWidth="1"/>
    <col min="7937" max="7937" width="6.42578125" customWidth="1"/>
    <col min="7938" max="7938" width="13.7109375" customWidth="1"/>
    <col min="7939" max="7939" width="11.5703125" customWidth="1"/>
    <col min="7940" max="7940" width="9.1406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7945" max="7945" width="9.140625" customWidth="1"/>
    <col min="8193" max="8193" width="6.42578125" customWidth="1"/>
    <col min="8194" max="8194" width="13.7109375" customWidth="1"/>
    <col min="8195" max="8195" width="11.5703125" customWidth="1"/>
    <col min="8196" max="8196" width="9.1406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201" max="8201" width="9.140625" customWidth="1"/>
    <col min="8449" max="8449" width="6.42578125" customWidth="1"/>
    <col min="8450" max="8450" width="13.7109375" customWidth="1"/>
    <col min="8451" max="8451" width="11.5703125" customWidth="1"/>
    <col min="8452" max="8452" width="9.1406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457" max="8457" width="9.140625" customWidth="1"/>
    <col min="8705" max="8705" width="6.42578125" customWidth="1"/>
    <col min="8706" max="8706" width="13.7109375" customWidth="1"/>
    <col min="8707" max="8707" width="11.5703125" customWidth="1"/>
    <col min="8708" max="8708" width="9.1406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713" max="8713" width="9.140625" customWidth="1"/>
    <col min="8961" max="8961" width="6.42578125" customWidth="1"/>
    <col min="8962" max="8962" width="13.7109375" customWidth="1"/>
    <col min="8963" max="8963" width="11.5703125" customWidth="1"/>
    <col min="8964" max="8964" width="9.1406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8969" max="8969" width="9.140625" customWidth="1"/>
    <col min="9217" max="9217" width="6.42578125" customWidth="1"/>
    <col min="9218" max="9218" width="13.7109375" customWidth="1"/>
    <col min="9219" max="9219" width="11.5703125" customWidth="1"/>
    <col min="9220" max="9220" width="9.1406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225" max="9225" width="9.140625" customWidth="1"/>
    <col min="9473" max="9473" width="6.42578125" customWidth="1"/>
    <col min="9474" max="9474" width="13.7109375" customWidth="1"/>
    <col min="9475" max="9475" width="11.5703125" customWidth="1"/>
    <col min="9476" max="9476" width="9.1406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481" max="9481" width="9.140625" customWidth="1"/>
    <col min="9729" max="9729" width="6.42578125" customWidth="1"/>
    <col min="9730" max="9730" width="13.7109375" customWidth="1"/>
    <col min="9731" max="9731" width="11.5703125" customWidth="1"/>
    <col min="9732" max="9732" width="9.1406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737" max="9737" width="9.140625" customWidth="1"/>
    <col min="9985" max="9985" width="6.42578125" customWidth="1"/>
    <col min="9986" max="9986" width="13.7109375" customWidth="1"/>
    <col min="9987" max="9987" width="11.5703125" customWidth="1"/>
    <col min="9988" max="9988" width="9.1406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9993" max="9993" width="9.140625" customWidth="1"/>
    <col min="10241" max="10241" width="6.42578125" customWidth="1"/>
    <col min="10242" max="10242" width="13.7109375" customWidth="1"/>
    <col min="10243" max="10243" width="11.5703125" customWidth="1"/>
    <col min="10244" max="10244" width="9.1406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249" max="10249" width="9.140625" customWidth="1"/>
    <col min="10497" max="10497" width="6.42578125" customWidth="1"/>
    <col min="10498" max="10498" width="13.7109375" customWidth="1"/>
    <col min="10499" max="10499" width="11.5703125" customWidth="1"/>
    <col min="10500" max="10500" width="9.1406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505" max="10505" width="9.140625" customWidth="1"/>
    <col min="10753" max="10753" width="6.42578125" customWidth="1"/>
    <col min="10754" max="10754" width="13.7109375" customWidth="1"/>
    <col min="10755" max="10755" width="11.5703125" customWidth="1"/>
    <col min="10756" max="10756" width="9.1406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0761" max="10761" width="9.140625" customWidth="1"/>
    <col min="11009" max="11009" width="6.42578125" customWidth="1"/>
    <col min="11010" max="11010" width="13.7109375" customWidth="1"/>
    <col min="11011" max="11011" width="11.5703125" customWidth="1"/>
    <col min="11012" max="11012" width="9.1406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017" max="11017" width="9.140625" customWidth="1"/>
    <col min="11265" max="11265" width="6.42578125" customWidth="1"/>
    <col min="11266" max="11266" width="13.7109375" customWidth="1"/>
    <col min="11267" max="11267" width="11.5703125" customWidth="1"/>
    <col min="11268" max="11268" width="9.1406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273" max="11273" width="9.140625" customWidth="1"/>
    <col min="11521" max="11521" width="6.42578125" customWidth="1"/>
    <col min="11522" max="11522" width="13.7109375" customWidth="1"/>
    <col min="11523" max="11523" width="11.5703125" customWidth="1"/>
    <col min="11524" max="11524" width="9.1406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529" max="11529" width="9.140625" customWidth="1"/>
    <col min="11777" max="11777" width="6.42578125" customWidth="1"/>
    <col min="11778" max="11778" width="13.7109375" customWidth="1"/>
    <col min="11779" max="11779" width="11.5703125" customWidth="1"/>
    <col min="11780" max="11780" width="9.1406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1785" max="11785" width="9.140625" customWidth="1"/>
    <col min="12033" max="12033" width="6.42578125" customWidth="1"/>
    <col min="12034" max="12034" width="13.7109375" customWidth="1"/>
    <col min="12035" max="12035" width="11.5703125" customWidth="1"/>
    <col min="12036" max="12036" width="9.1406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041" max="12041" width="9.140625" customWidth="1"/>
    <col min="12289" max="12289" width="6.42578125" customWidth="1"/>
    <col min="12290" max="12290" width="13.7109375" customWidth="1"/>
    <col min="12291" max="12291" width="11.5703125" customWidth="1"/>
    <col min="12292" max="12292" width="9.1406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297" max="12297" width="9.140625" customWidth="1"/>
    <col min="12545" max="12545" width="6.42578125" customWidth="1"/>
    <col min="12546" max="12546" width="13.7109375" customWidth="1"/>
    <col min="12547" max="12547" width="11.5703125" customWidth="1"/>
    <col min="12548" max="12548" width="9.1406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553" max="12553" width="9.140625" customWidth="1"/>
    <col min="12801" max="12801" width="6.42578125" customWidth="1"/>
    <col min="12802" max="12802" width="13.7109375" customWidth="1"/>
    <col min="12803" max="12803" width="11.5703125" customWidth="1"/>
    <col min="12804" max="12804" width="9.1406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2809" max="12809" width="9.140625" customWidth="1"/>
    <col min="13057" max="13057" width="6.42578125" customWidth="1"/>
    <col min="13058" max="13058" width="13.7109375" customWidth="1"/>
    <col min="13059" max="13059" width="11.5703125" customWidth="1"/>
    <col min="13060" max="13060" width="9.1406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065" max="13065" width="9.140625" customWidth="1"/>
    <col min="13313" max="13313" width="6.42578125" customWidth="1"/>
    <col min="13314" max="13314" width="13.7109375" customWidth="1"/>
    <col min="13315" max="13315" width="11.5703125" customWidth="1"/>
    <col min="13316" max="13316" width="9.1406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321" max="13321" width="9.140625" customWidth="1"/>
    <col min="13569" max="13569" width="6.42578125" customWidth="1"/>
    <col min="13570" max="13570" width="13.7109375" customWidth="1"/>
    <col min="13571" max="13571" width="11.5703125" customWidth="1"/>
    <col min="13572" max="13572" width="9.1406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577" max="13577" width="9.140625" customWidth="1"/>
    <col min="13825" max="13825" width="6.42578125" customWidth="1"/>
    <col min="13826" max="13826" width="13.7109375" customWidth="1"/>
    <col min="13827" max="13827" width="11.5703125" customWidth="1"/>
    <col min="13828" max="13828" width="9.1406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3833" max="13833" width="9.140625" customWidth="1"/>
    <col min="14081" max="14081" width="6.42578125" customWidth="1"/>
    <col min="14082" max="14082" width="13.7109375" customWidth="1"/>
    <col min="14083" max="14083" width="11.5703125" customWidth="1"/>
    <col min="14084" max="14084" width="9.1406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089" max="14089" width="9.140625" customWidth="1"/>
    <col min="14337" max="14337" width="6.42578125" customWidth="1"/>
    <col min="14338" max="14338" width="13.7109375" customWidth="1"/>
    <col min="14339" max="14339" width="11.5703125" customWidth="1"/>
    <col min="14340" max="14340" width="9.1406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345" max="14345" width="9.140625" customWidth="1"/>
    <col min="14593" max="14593" width="6.42578125" customWidth="1"/>
    <col min="14594" max="14594" width="13.7109375" customWidth="1"/>
    <col min="14595" max="14595" width="11.5703125" customWidth="1"/>
    <col min="14596" max="14596" width="9.1406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601" max="14601" width="9.140625" customWidth="1"/>
    <col min="14849" max="14849" width="6.42578125" customWidth="1"/>
    <col min="14850" max="14850" width="13.7109375" customWidth="1"/>
    <col min="14851" max="14851" width="11.5703125" customWidth="1"/>
    <col min="14852" max="14852" width="9.1406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4857" max="14857" width="9.140625" customWidth="1"/>
    <col min="15105" max="15105" width="6.42578125" customWidth="1"/>
    <col min="15106" max="15106" width="13.7109375" customWidth="1"/>
    <col min="15107" max="15107" width="11.5703125" customWidth="1"/>
    <col min="15108" max="15108" width="9.1406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113" max="15113" width="9.140625" customWidth="1"/>
    <col min="15361" max="15361" width="6.42578125" customWidth="1"/>
    <col min="15362" max="15362" width="13.7109375" customWidth="1"/>
    <col min="15363" max="15363" width="11.5703125" customWidth="1"/>
    <col min="15364" max="15364" width="9.1406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369" max="15369" width="9.140625" customWidth="1"/>
    <col min="15617" max="15617" width="6.42578125" customWidth="1"/>
    <col min="15618" max="15618" width="13.7109375" customWidth="1"/>
    <col min="15619" max="15619" width="11.5703125" customWidth="1"/>
    <col min="15620" max="15620" width="9.1406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625" max="15625" width="9.140625" customWidth="1"/>
    <col min="15873" max="15873" width="6.42578125" customWidth="1"/>
    <col min="15874" max="15874" width="13.7109375" customWidth="1"/>
    <col min="15875" max="15875" width="11.5703125" customWidth="1"/>
    <col min="15876" max="15876" width="9.1406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5881" max="15881" width="9.140625" customWidth="1"/>
    <col min="16129" max="16129" width="6.42578125" customWidth="1"/>
    <col min="16130" max="16130" width="13.7109375" customWidth="1"/>
    <col min="16131" max="16131" width="11.5703125" customWidth="1"/>
    <col min="16132" max="16132" width="9.1406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  <col min="16137" max="16137" width="9.140625" customWidth="1"/>
  </cols>
  <sheetData>
    <row r="2" spans="1:8">
      <c r="A2" s="734" t="s">
        <v>357</v>
      </c>
      <c r="B2" s="734"/>
      <c r="C2" s="734"/>
      <c r="D2" s="734"/>
      <c r="E2" s="734"/>
      <c r="F2" s="734"/>
      <c r="G2" s="734"/>
      <c r="H2" s="734"/>
    </row>
    <row r="3" spans="1:8">
      <c r="A3" s="735" t="s">
        <v>236</v>
      </c>
      <c r="B3" s="735"/>
      <c r="C3" s="735"/>
      <c r="D3" s="735"/>
      <c r="E3" s="735"/>
      <c r="F3" s="735"/>
      <c r="G3" s="735"/>
      <c r="H3" s="735"/>
    </row>
    <row r="6" spans="1:8">
      <c r="A6" s="736" t="s">
        <v>358</v>
      </c>
      <c r="B6" s="736"/>
      <c r="C6" s="736"/>
      <c r="D6" s="736"/>
      <c r="E6" s="736"/>
      <c r="F6" s="736"/>
      <c r="G6" s="736"/>
      <c r="H6" s="736"/>
    </row>
    <row r="9" spans="1:8" ht="15" customHeight="1">
      <c r="A9" s="737" t="s">
        <v>359</v>
      </c>
      <c r="B9" s="737"/>
      <c r="C9" s="737"/>
      <c r="D9" s="737"/>
      <c r="E9" s="737"/>
      <c r="F9" s="737"/>
      <c r="G9" s="737"/>
      <c r="H9" s="737"/>
    </row>
    <row r="10" spans="1:8">
      <c r="D10" s="583"/>
    </row>
    <row r="11" spans="1:8">
      <c r="C11" s="736" t="s">
        <v>538</v>
      </c>
      <c r="D11" s="736"/>
      <c r="E11" s="736"/>
      <c r="F11" s="736"/>
    </row>
    <row r="12" spans="1:8">
      <c r="B12" s="738" t="s">
        <v>360</v>
      </c>
      <c r="C12" s="738"/>
      <c r="D12" s="738"/>
      <c r="E12" s="738"/>
      <c r="F12" s="738"/>
      <c r="G12" s="738"/>
    </row>
    <row r="14" spans="1:8" ht="15" customHeight="1">
      <c r="A14" s="730" t="s">
        <v>361</v>
      </c>
      <c r="B14" s="730"/>
      <c r="C14" s="584" t="s">
        <v>536</v>
      </c>
      <c r="D14" s="585"/>
      <c r="E14" s="585"/>
      <c r="F14" s="585"/>
      <c r="G14" s="585"/>
      <c r="H14" s="585"/>
    </row>
    <row r="15" spans="1:8">
      <c r="A15" s="739" t="s">
        <v>362</v>
      </c>
      <c r="B15" s="739"/>
      <c r="C15" s="739"/>
      <c r="D15" s="739"/>
      <c r="E15" s="739"/>
      <c r="F15" s="739"/>
      <c r="G15" s="739"/>
      <c r="H15" s="739"/>
    </row>
    <row r="16" spans="1:8" ht="28.5" customHeight="1">
      <c r="A16" s="586" t="s">
        <v>363</v>
      </c>
      <c r="B16" s="586" t="s">
        <v>364</v>
      </c>
      <c r="C16" s="740" t="s">
        <v>365</v>
      </c>
      <c r="D16" s="741"/>
      <c r="E16" s="742"/>
      <c r="F16" s="586" t="s">
        <v>366</v>
      </c>
      <c r="G16" s="587" t="s">
        <v>367</v>
      </c>
      <c r="H16" s="587" t="s">
        <v>368</v>
      </c>
    </row>
    <row r="17" spans="1:8">
      <c r="A17" s="588">
        <v>1</v>
      </c>
      <c r="B17" s="589" t="s">
        <v>227</v>
      </c>
      <c r="C17" s="733" t="s">
        <v>369</v>
      </c>
      <c r="D17" s="733"/>
      <c r="E17" s="733"/>
      <c r="F17" s="590" t="s">
        <v>17</v>
      </c>
      <c r="G17" s="591" t="s">
        <v>17</v>
      </c>
      <c r="H17" s="592">
        <v>735928</v>
      </c>
    </row>
    <row r="18" spans="1:8">
      <c r="A18" s="588"/>
      <c r="B18" s="589"/>
      <c r="C18" s="728" t="s">
        <v>321</v>
      </c>
      <c r="D18" s="728"/>
      <c r="E18" s="728"/>
      <c r="F18" s="593" t="s">
        <v>17</v>
      </c>
      <c r="G18" s="594" t="s">
        <v>17</v>
      </c>
      <c r="H18" s="595">
        <f>0+H17</f>
        <v>735928</v>
      </c>
    </row>
    <row r="19" spans="1:8">
      <c r="A19" s="588">
        <v>2</v>
      </c>
      <c r="B19" s="589" t="s">
        <v>373</v>
      </c>
      <c r="C19" s="733" t="s">
        <v>369</v>
      </c>
      <c r="D19" s="733"/>
      <c r="E19" s="733"/>
      <c r="F19" s="590" t="s">
        <v>17</v>
      </c>
      <c r="G19" s="591" t="s">
        <v>17</v>
      </c>
      <c r="H19" s="592">
        <v>6500</v>
      </c>
    </row>
    <row r="20" spans="1:8">
      <c r="A20" s="588"/>
      <c r="B20" s="589"/>
      <c r="C20" s="728" t="s">
        <v>321</v>
      </c>
      <c r="D20" s="728"/>
      <c r="E20" s="728"/>
      <c r="F20" s="593" t="s">
        <v>17</v>
      </c>
      <c r="G20" s="594" t="s">
        <v>17</v>
      </c>
      <c r="H20" s="595">
        <f>0+H19</f>
        <v>6500</v>
      </c>
    </row>
    <row r="21" spans="1:8">
      <c r="A21" s="588">
        <v>3</v>
      </c>
      <c r="B21" s="589" t="s">
        <v>214</v>
      </c>
      <c r="C21" s="733" t="s">
        <v>474</v>
      </c>
      <c r="D21" s="733"/>
      <c r="E21" s="733"/>
      <c r="F21" s="590" t="s">
        <v>17</v>
      </c>
      <c r="G21" s="591" t="s">
        <v>17</v>
      </c>
      <c r="H21" s="592">
        <v>25521.15</v>
      </c>
    </row>
    <row r="22" spans="1:8">
      <c r="A22" s="588">
        <v>4</v>
      </c>
      <c r="B22" s="589" t="s">
        <v>214</v>
      </c>
      <c r="C22" s="733" t="s">
        <v>374</v>
      </c>
      <c r="D22" s="733"/>
      <c r="E22" s="733"/>
      <c r="F22" s="590" t="s">
        <v>17</v>
      </c>
      <c r="G22" s="591" t="s">
        <v>17</v>
      </c>
      <c r="H22" s="592">
        <v>22102.59</v>
      </c>
    </row>
    <row r="23" spans="1:8">
      <c r="A23" s="588">
        <v>5</v>
      </c>
      <c r="B23" s="589" t="s">
        <v>214</v>
      </c>
      <c r="C23" s="733" t="s">
        <v>369</v>
      </c>
      <c r="D23" s="733"/>
      <c r="E23" s="733"/>
      <c r="F23" s="590" t="s">
        <v>17</v>
      </c>
      <c r="G23" s="591" t="s">
        <v>17</v>
      </c>
      <c r="H23" s="592">
        <v>752159.03</v>
      </c>
    </row>
    <row r="24" spans="1:8">
      <c r="A24" s="588"/>
      <c r="B24" s="589"/>
      <c r="C24" s="728" t="s">
        <v>321</v>
      </c>
      <c r="D24" s="728"/>
      <c r="E24" s="728"/>
      <c r="F24" s="593" t="s">
        <v>17</v>
      </c>
      <c r="G24" s="594" t="s">
        <v>17</v>
      </c>
      <c r="H24" s="595">
        <f>0+H21+H22+H23</f>
        <v>799782.77</v>
      </c>
    </row>
    <row r="25" spans="1:8">
      <c r="A25" s="588">
        <v>6</v>
      </c>
      <c r="B25" s="589" t="s">
        <v>225</v>
      </c>
      <c r="C25" s="733" t="s">
        <v>369</v>
      </c>
      <c r="D25" s="733"/>
      <c r="E25" s="733"/>
      <c r="F25" s="590" t="s">
        <v>17</v>
      </c>
      <c r="G25" s="591" t="s">
        <v>17</v>
      </c>
      <c r="H25" s="592">
        <v>5485</v>
      </c>
    </row>
    <row r="26" spans="1:8">
      <c r="A26" s="588"/>
      <c r="B26" s="589"/>
      <c r="C26" s="728" t="s">
        <v>321</v>
      </c>
      <c r="D26" s="728"/>
      <c r="E26" s="728"/>
      <c r="F26" s="593" t="s">
        <v>17</v>
      </c>
      <c r="G26" s="594" t="s">
        <v>17</v>
      </c>
      <c r="H26" s="595">
        <f>0+H25</f>
        <v>5485</v>
      </c>
    </row>
    <row r="27" spans="1:8" ht="30">
      <c r="A27" s="588">
        <v>7</v>
      </c>
      <c r="B27" s="589" t="s">
        <v>498</v>
      </c>
      <c r="C27" s="733" t="s">
        <v>369</v>
      </c>
      <c r="D27" s="733"/>
      <c r="E27" s="733"/>
      <c r="F27" s="590" t="s">
        <v>17</v>
      </c>
      <c r="G27" s="591" t="s">
        <v>17</v>
      </c>
      <c r="H27" s="592">
        <v>3180</v>
      </c>
    </row>
    <row r="28" spans="1:8">
      <c r="A28" s="588"/>
      <c r="B28" s="589"/>
      <c r="C28" s="728" t="s">
        <v>321</v>
      </c>
      <c r="D28" s="728"/>
      <c r="E28" s="728"/>
      <c r="F28" s="593" t="s">
        <v>17</v>
      </c>
      <c r="G28" s="594" t="s">
        <v>17</v>
      </c>
      <c r="H28" s="595">
        <f>0+H27</f>
        <v>3180</v>
      </c>
    </row>
    <row r="29" spans="1:8">
      <c r="C29" s="729"/>
      <c r="D29" s="729"/>
      <c r="E29" s="729"/>
    </row>
    <row r="31" spans="1:8">
      <c r="A31" s="730" t="s">
        <v>207</v>
      </c>
      <c r="B31" s="730"/>
      <c r="C31" s="730"/>
      <c r="D31" s="730"/>
      <c r="E31" s="731" t="s">
        <v>208</v>
      </c>
      <c r="F31" s="731"/>
      <c r="G31" s="731"/>
      <c r="H31" s="731"/>
    </row>
    <row r="32" spans="1:8">
      <c r="E32" s="732" t="s">
        <v>375</v>
      </c>
      <c r="F32" s="732"/>
      <c r="G32" s="732"/>
      <c r="H32" s="732"/>
    </row>
    <row r="35" spans="1:8">
      <c r="A35" s="730" t="s">
        <v>212</v>
      </c>
      <c r="B35" s="730"/>
      <c r="C35" s="730"/>
      <c r="D35" s="730"/>
      <c r="E35" s="731" t="s">
        <v>213</v>
      </c>
      <c r="F35" s="731"/>
      <c r="G35" s="731"/>
      <c r="H35" s="731"/>
    </row>
    <row r="36" spans="1:8">
      <c r="E36" s="732" t="s">
        <v>375</v>
      </c>
      <c r="F36" s="732"/>
      <c r="G36" s="732"/>
      <c r="H36" s="732"/>
    </row>
  </sheetData>
  <mergeCells count="28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5:D35"/>
    <mergeCell ref="E35:H35"/>
    <mergeCell ref="E36:H36"/>
    <mergeCell ref="E32:H32"/>
    <mergeCell ref="C20:E20"/>
    <mergeCell ref="C21:E21"/>
    <mergeCell ref="C22:E22"/>
    <mergeCell ref="C23:E23"/>
    <mergeCell ref="C24:E24"/>
    <mergeCell ref="C25:E25"/>
    <mergeCell ref="C26:E26"/>
    <mergeCell ref="C27:E27"/>
    <mergeCell ref="A31:D31"/>
    <mergeCell ref="E31:H31"/>
    <mergeCell ref="C28:E28"/>
    <mergeCell ref="C29:E29"/>
  </mergeCells>
  <printOptions horizontalCentered="1"/>
  <pageMargins left="0" right="0" top="0" bottom="0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workbookViewId="0">
      <selection activeCell="C11" sqref="C11:F11"/>
    </sheetView>
  </sheetViews>
  <sheetFormatPr defaultRowHeight="15"/>
  <cols>
    <col min="1" max="1" width="6.42578125" style="415" customWidth="1"/>
    <col min="2" max="2" width="13.7109375" style="415" customWidth="1"/>
    <col min="3" max="3" width="11.5703125" style="415" customWidth="1"/>
    <col min="4" max="4" width="9.140625" style="415" customWidth="1"/>
    <col min="5" max="5" width="7.140625" style="415" customWidth="1"/>
    <col min="6" max="6" width="13.7109375" style="415" customWidth="1"/>
    <col min="7" max="7" width="10" style="415" customWidth="1"/>
    <col min="8" max="8" width="13.5703125" style="415" customWidth="1"/>
    <col min="9" max="9" width="9.140625" style="415" customWidth="1"/>
    <col min="257" max="257" width="6.42578125" customWidth="1"/>
    <col min="258" max="258" width="13.7109375" customWidth="1"/>
    <col min="259" max="259" width="11.5703125" customWidth="1"/>
    <col min="260" max="260" width="9.1406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265" max="265" width="9.140625" customWidth="1"/>
    <col min="513" max="513" width="6.42578125" customWidth="1"/>
    <col min="514" max="514" width="13.7109375" customWidth="1"/>
    <col min="515" max="515" width="11.5703125" customWidth="1"/>
    <col min="516" max="516" width="9.1406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521" max="521" width="9.140625" customWidth="1"/>
    <col min="769" max="769" width="6.42578125" customWidth="1"/>
    <col min="770" max="770" width="13.7109375" customWidth="1"/>
    <col min="771" max="771" width="11.5703125" customWidth="1"/>
    <col min="772" max="772" width="9.1406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777" max="777" width="9.140625" customWidth="1"/>
    <col min="1025" max="1025" width="6.42578125" customWidth="1"/>
    <col min="1026" max="1026" width="13.7109375" customWidth="1"/>
    <col min="1027" max="1027" width="11.5703125" customWidth="1"/>
    <col min="1028" max="1028" width="9.1406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033" max="1033" width="9.140625" customWidth="1"/>
    <col min="1281" max="1281" width="6.42578125" customWidth="1"/>
    <col min="1282" max="1282" width="13.7109375" customWidth="1"/>
    <col min="1283" max="1283" width="11.5703125" customWidth="1"/>
    <col min="1284" max="1284" width="9.1406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289" max="1289" width="9.140625" customWidth="1"/>
    <col min="1537" max="1537" width="6.42578125" customWidth="1"/>
    <col min="1538" max="1538" width="13.7109375" customWidth="1"/>
    <col min="1539" max="1539" width="11.5703125" customWidth="1"/>
    <col min="1540" max="1540" width="9.1406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545" max="1545" width="9.140625" customWidth="1"/>
    <col min="1793" max="1793" width="6.42578125" customWidth="1"/>
    <col min="1794" max="1794" width="13.7109375" customWidth="1"/>
    <col min="1795" max="1795" width="11.5703125" customWidth="1"/>
    <col min="1796" max="1796" width="9.1406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1801" max="1801" width="9.140625" customWidth="1"/>
    <col min="2049" max="2049" width="6.42578125" customWidth="1"/>
    <col min="2050" max="2050" width="13.7109375" customWidth="1"/>
    <col min="2051" max="2051" width="11.5703125" customWidth="1"/>
    <col min="2052" max="2052" width="9.1406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057" max="2057" width="9.140625" customWidth="1"/>
    <col min="2305" max="2305" width="6.42578125" customWidth="1"/>
    <col min="2306" max="2306" width="13.7109375" customWidth="1"/>
    <col min="2307" max="2307" width="11.5703125" customWidth="1"/>
    <col min="2308" max="2308" width="9.1406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313" max="2313" width="9.140625" customWidth="1"/>
    <col min="2561" max="2561" width="6.42578125" customWidth="1"/>
    <col min="2562" max="2562" width="13.7109375" customWidth="1"/>
    <col min="2563" max="2563" width="11.5703125" customWidth="1"/>
    <col min="2564" max="2564" width="9.1406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569" max="2569" width="9.140625" customWidth="1"/>
    <col min="2817" max="2817" width="6.42578125" customWidth="1"/>
    <col min="2818" max="2818" width="13.7109375" customWidth="1"/>
    <col min="2819" max="2819" width="11.5703125" customWidth="1"/>
    <col min="2820" max="2820" width="9.1406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2825" max="2825" width="9.140625" customWidth="1"/>
    <col min="3073" max="3073" width="6.42578125" customWidth="1"/>
    <col min="3074" max="3074" width="13.7109375" customWidth="1"/>
    <col min="3075" max="3075" width="11.5703125" customWidth="1"/>
    <col min="3076" max="3076" width="9.1406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081" max="3081" width="9.140625" customWidth="1"/>
    <col min="3329" max="3329" width="6.42578125" customWidth="1"/>
    <col min="3330" max="3330" width="13.7109375" customWidth="1"/>
    <col min="3331" max="3331" width="11.5703125" customWidth="1"/>
    <col min="3332" max="3332" width="9.1406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337" max="3337" width="9.140625" customWidth="1"/>
    <col min="3585" max="3585" width="6.42578125" customWidth="1"/>
    <col min="3586" max="3586" width="13.7109375" customWidth="1"/>
    <col min="3587" max="3587" width="11.5703125" customWidth="1"/>
    <col min="3588" max="3588" width="9.1406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593" max="3593" width="9.140625" customWidth="1"/>
    <col min="3841" max="3841" width="6.42578125" customWidth="1"/>
    <col min="3842" max="3842" width="13.7109375" customWidth="1"/>
    <col min="3843" max="3843" width="11.5703125" customWidth="1"/>
    <col min="3844" max="3844" width="9.1406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3849" max="3849" width="9.140625" customWidth="1"/>
    <col min="4097" max="4097" width="6.42578125" customWidth="1"/>
    <col min="4098" max="4098" width="13.7109375" customWidth="1"/>
    <col min="4099" max="4099" width="11.5703125" customWidth="1"/>
    <col min="4100" max="4100" width="9.1406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105" max="4105" width="9.140625" customWidth="1"/>
    <col min="4353" max="4353" width="6.42578125" customWidth="1"/>
    <col min="4354" max="4354" width="13.7109375" customWidth="1"/>
    <col min="4355" max="4355" width="11.5703125" customWidth="1"/>
    <col min="4356" max="4356" width="9.1406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361" max="4361" width="9.140625" customWidth="1"/>
    <col min="4609" max="4609" width="6.42578125" customWidth="1"/>
    <col min="4610" max="4610" width="13.7109375" customWidth="1"/>
    <col min="4611" max="4611" width="11.5703125" customWidth="1"/>
    <col min="4612" max="4612" width="9.1406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617" max="4617" width="9.140625" customWidth="1"/>
    <col min="4865" max="4865" width="6.42578125" customWidth="1"/>
    <col min="4866" max="4866" width="13.7109375" customWidth="1"/>
    <col min="4867" max="4867" width="11.5703125" customWidth="1"/>
    <col min="4868" max="4868" width="9.1406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4873" max="4873" width="9.140625" customWidth="1"/>
    <col min="5121" max="5121" width="6.42578125" customWidth="1"/>
    <col min="5122" max="5122" width="13.7109375" customWidth="1"/>
    <col min="5123" max="5123" width="11.5703125" customWidth="1"/>
    <col min="5124" max="5124" width="9.1406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129" max="5129" width="9.140625" customWidth="1"/>
    <col min="5377" max="5377" width="6.42578125" customWidth="1"/>
    <col min="5378" max="5378" width="13.7109375" customWidth="1"/>
    <col min="5379" max="5379" width="11.5703125" customWidth="1"/>
    <col min="5380" max="5380" width="9.1406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385" max="5385" width="9.140625" customWidth="1"/>
    <col min="5633" max="5633" width="6.42578125" customWidth="1"/>
    <col min="5634" max="5634" width="13.7109375" customWidth="1"/>
    <col min="5635" max="5635" width="11.5703125" customWidth="1"/>
    <col min="5636" max="5636" width="9.1406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641" max="5641" width="9.140625" customWidth="1"/>
    <col min="5889" max="5889" width="6.42578125" customWidth="1"/>
    <col min="5890" max="5890" width="13.7109375" customWidth="1"/>
    <col min="5891" max="5891" width="11.5703125" customWidth="1"/>
    <col min="5892" max="5892" width="9.1406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5897" max="5897" width="9.140625" customWidth="1"/>
    <col min="6145" max="6145" width="6.42578125" customWidth="1"/>
    <col min="6146" max="6146" width="13.7109375" customWidth="1"/>
    <col min="6147" max="6147" width="11.5703125" customWidth="1"/>
    <col min="6148" max="6148" width="9.1406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153" max="6153" width="9.140625" customWidth="1"/>
    <col min="6401" max="6401" width="6.42578125" customWidth="1"/>
    <col min="6402" max="6402" width="13.7109375" customWidth="1"/>
    <col min="6403" max="6403" width="11.5703125" customWidth="1"/>
    <col min="6404" max="6404" width="9.1406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409" max="6409" width="9.140625" customWidth="1"/>
    <col min="6657" max="6657" width="6.42578125" customWidth="1"/>
    <col min="6658" max="6658" width="13.7109375" customWidth="1"/>
    <col min="6659" max="6659" width="11.5703125" customWidth="1"/>
    <col min="6660" max="6660" width="9.1406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665" max="6665" width="9.140625" customWidth="1"/>
    <col min="6913" max="6913" width="6.42578125" customWidth="1"/>
    <col min="6914" max="6914" width="13.7109375" customWidth="1"/>
    <col min="6915" max="6915" width="11.5703125" customWidth="1"/>
    <col min="6916" max="6916" width="9.1406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6921" max="6921" width="9.140625" customWidth="1"/>
    <col min="7169" max="7169" width="6.42578125" customWidth="1"/>
    <col min="7170" max="7170" width="13.7109375" customWidth="1"/>
    <col min="7171" max="7171" width="11.5703125" customWidth="1"/>
    <col min="7172" max="7172" width="9.1406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177" max="7177" width="9.140625" customWidth="1"/>
    <col min="7425" max="7425" width="6.42578125" customWidth="1"/>
    <col min="7426" max="7426" width="13.7109375" customWidth="1"/>
    <col min="7427" max="7427" width="11.5703125" customWidth="1"/>
    <col min="7428" max="7428" width="9.1406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433" max="7433" width="9.140625" customWidth="1"/>
    <col min="7681" max="7681" width="6.42578125" customWidth="1"/>
    <col min="7682" max="7682" width="13.7109375" customWidth="1"/>
    <col min="7683" max="7683" width="11.5703125" customWidth="1"/>
    <col min="7684" max="7684" width="9.1406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689" max="7689" width="9.140625" customWidth="1"/>
    <col min="7937" max="7937" width="6.42578125" customWidth="1"/>
    <col min="7938" max="7938" width="13.7109375" customWidth="1"/>
    <col min="7939" max="7939" width="11.5703125" customWidth="1"/>
    <col min="7940" max="7940" width="9.1406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7945" max="7945" width="9.140625" customWidth="1"/>
    <col min="8193" max="8193" width="6.42578125" customWidth="1"/>
    <col min="8194" max="8194" width="13.7109375" customWidth="1"/>
    <col min="8195" max="8195" width="11.5703125" customWidth="1"/>
    <col min="8196" max="8196" width="9.1406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201" max="8201" width="9.140625" customWidth="1"/>
    <col min="8449" max="8449" width="6.42578125" customWidth="1"/>
    <col min="8450" max="8450" width="13.7109375" customWidth="1"/>
    <col min="8451" max="8451" width="11.5703125" customWidth="1"/>
    <col min="8452" max="8452" width="9.1406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457" max="8457" width="9.140625" customWidth="1"/>
    <col min="8705" max="8705" width="6.42578125" customWidth="1"/>
    <col min="8706" max="8706" width="13.7109375" customWidth="1"/>
    <col min="8707" max="8707" width="11.5703125" customWidth="1"/>
    <col min="8708" max="8708" width="9.1406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713" max="8713" width="9.140625" customWidth="1"/>
    <col min="8961" max="8961" width="6.42578125" customWidth="1"/>
    <col min="8962" max="8962" width="13.7109375" customWidth="1"/>
    <col min="8963" max="8963" width="11.5703125" customWidth="1"/>
    <col min="8964" max="8964" width="9.1406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8969" max="8969" width="9.140625" customWidth="1"/>
    <col min="9217" max="9217" width="6.42578125" customWidth="1"/>
    <col min="9218" max="9218" width="13.7109375" customWidth="1"/>
    <col min="9219" max="9219" width="11.5703125" customWidth="1"/>
    <col min="9220" max="9220" width="9.1406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225" max="9225" width="9.140625" customWidth="1"/>
    <col min="9473" max="9473" width="6.42578125" customWidth="1"/>
    <col min="9474" max="9474" width="13.7109375" customWidth="1"/>
    <col min="9475" max="9475" width="11.5703125" customWidth="1"/>
    <col min="9476" max="9476" width="9.1406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481" max="9481" width="9.140625" customWidth="1"/>
    <col min="9729" max="9729" width="6.42578125" customWidth="1"/>
    <col min="9730" max="9730" width="13.7109375" customWidth="1"/>
    <col min="9731" max="9731" width="11.5703125" customWidth="1"/>
    <col min="9732" max="9732" width="9.1406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737" max="9737" width="9.140625" customWidth="1"/>
    <col min="9985" max="9985" width="6.42578125" customWidth="1"/>
    <col min="9986" max="9986" width="13.7109375" customWidth="1"/>
    <col min="9987" max="9987" width="11.5703125" customWidth="1"/>
    <col min="9988" max="9988" width="9.1406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9993" max="9993" width="9.140625" customWidth="1"/>
    <col min="10241" max="10241" width="6.42578125" customWidth="1"/>
    <col min="10242" max="10242" width="13.7109375" customWidth="1"/>
    <col min="10243" max="10243" width="11.5703125" customWidth="1"/>
    <col min="10244" max="10244" width="9.1406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249" max="10249" width="9.140625" customWidth="1"/>
    <col min="10497" max="10497" width="6.42578125" customWidth="1"/>
    <col min="10498" max="10498" width="13.7109375" customWidth="1"/>
    <col min="10499" max="10499" width="11.5703125" customWidth="1"/>
    <col min="10500" max="10500" width="9.1406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505" max="10505" width="9.140625" customWidth="1"/>
    <col min="10753" max="10753" width="6.42578125" customWidth="1"/>
    <col min="10754" max="10754" width="13.7109375" customWidth="1"/>
    <col min="10755" max="10755" width="11.5703125" customWidth="1"/>
    <col min="10756" max="10756" width="9.1406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0761" max="10761" width="9.140625" customWidth="1"/>
    <col min="11009" max="11009" width="6.42578125" customWidth="1"/>
    <col min="11010" max="11010" width="13.7109375" customWidth="1"/>
    <col min="11011" max="11011" width="11.5703125" customWidth="1"/>
    <col min="11012" max="11012" width="9.1406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017" max="11017" width="9.140625" customWidth="1"/>
    <col min="11265" max="11265" width="6.42578125" customWidth="1"/>
    <col min="11266" max="11266" width="13.7109375" customWidth="1"/>
    <col min="11267" max="11267" width="11.5703125" customWidth="1"/>
    <col min="11268" max="11268" width="9.1406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273" max="11273" width="9.140625" customWidth="1"/>
    <col min="11521" max="11521" width="6.42578125" customWidth="1"/>
    <col min="11522" max="11522" width="13.7109375" customWidth="1"/>
    <col min="11523" max="11523" width="11.5703125" customWidth="1"/>
    <col min="11524" max="11524" width="9.1406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529" max="11529" width="9.140625" customWidth="1"/>
    <col min="11777" max="11777" width="6.42578125" customWidth="1"/>
    <col min="11778" max="11778" width="13.7109375" customWidth="1"/>
    <col min="11779" max="11779" width="11.5703125" customWidth="1"/>
    <col min="11780" max="11780" width="9.1406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1785" max="11785" width="9.140625" customWidth="1"/>
    <col min="12033" max="12033" width="6.42578125" customWidth="1"/>
    <col min="12034" max="12034" width="13.7109375" customWidth="1"/>
    <col min="12035" max="12035" width="11.5703125" customWidth="1"/>
    <col min="12036" max="12036" width="9.1406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041" max="12041" width="9.140625" customWidth="1"/>
    <col min="12289" max="12289" width="6.42578125" customWidth="1"/>
    <col min="12290" max="12290" width="13.7109375" customWidth="1"/>
    <col min="12291" max="12291" width="11.5703125" customWidth="1"/>
    <col min="12292" max="12292" width="9.1406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297" max="12297" width="9.140625" customWidth="1"/>
    <col min="12545" max="12545" width="6.42578125" customWidth="1"/>
    <col min="12546" max="12546" width="13.7109375" customWidth="1"/>
    <col min="12547" max="12547" width="11.5703125" customWidth="1"/>
    <col min="12548" max="12548" width="9.1406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553" max="12553" width="9.140625" customWidth="1"/>
    <col min="12801" max="12801" width="6.42578125" customWidth="1"/>
    <col min="12802" max="12802" width="13.7109375" customWidth="1"/>
    <col min="12803" max="12803" width="11.5703125" customWidth="1"/>
    <col min="12804" max="12804" width="9.1406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2809" max="12809" width="9.140625" customWidth="1"/>
    <col min="13057" max="13057" width="6.42578125" customWidth="1"/>
    <col min="13058" max="13058" width="13.7109375" customWidth="1"/>
    <col min="13059" max="13059" width="11.5703125" customWidth="1"/>
    <col min="13060" max="13060" width="9.1406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065" max="13065" width="9.140625" customWidth="1"/>
    <col min="13313" max="13313" width="6.42578125" customWidth="1"/>
    <col min="13314" max="13314" width="13.7109375" customWidth="1"/>
    <col min="13315" max="13315" width="11.5703125" customWidth="1"/>
    <col min="13316" max="13316" width="9.1406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321" max="13321" width="9.140625" customWidth="1"/>
    <col min="13569" max="13569" width="6.42578125" customWidth="1"/>
    <col min="13570" max="13570" width="13.7109375" customWidth="1"/>
    <col min="13571" max="13571" width="11.5703125" customWidth="1"/>
    <col min="13572" max="13572" width="9.1406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577" max="13577" width="9.140625" customWidth="1"/>
    <col min="13825" max="13825" width="6.42578125" customWidth="1"/>
    <col min="13826" max="13826" width="13.7109375" customWidth="1"/>
    <col min="13827" max="13827" width="11.5703125" customWidth="1"/>
    <col min="13828" max="13828" width="9.1406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3833" max="13833" width="9.140625" customWidth="1"/>
    <col min="14081" max="14081" width="6.42578125" customWidth="1"/>
    <col min="14082" max="14082" width="13.7109375" customWidth="1"/>
    <col min="14083" max="14083" width="11.5703125" customWidth="1"/>
    <col min="14084" max="14084" width="9.1406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089" max="14089" width="9.140625" customWidth="1"/>
    <col min="14337" max="14337" width="6.42578125" customWidth="1"/>
    <col min="14338" max="14338" width="13.7109375" customWidth="1"/>
    <col min="14339" max="14339" width="11.5703125" customWidth="1"/>
    <col min="14340" max="14340" width="9.1406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345" max="14345" width="9.140625" customWidth="1"/>
    <col min="14593" max="14593" width="6.42578125" customWidth="1"/>
    <col min="14594" max="14594" width="13.7109375" customWidth="1"/>
    <col min="14595" max="14595" width="11.5703125" customWidth="1"/>
    <col min="14596" max="14596" width="9.1406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601" max="14601" width="9.140625" customWidth="1"/>
    <col min="14849" max="14849" width="6.42578125" customWidth="1"/>
    <col min="14850" max="14850" width="13.7109375" customWidth="1"/>
    <col min="14851" max="14851" width="11.5703125" customWidth="1"/>
    <col min="14852" max="14852" width="9.1406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4857" max="14857" width="9.140625" customWidth="1"/>
    <col min="15105" max="15105" width="6.42578125" customWidth="1"/>
    <col min="15106" max="15106" width="13.7109375" customWidth="1"/>
    <col min="15107" max="15107" width="11.5703125" customWidth="1"/>
    <col min="15108" max="15108" width="9.1406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113" max="15113" width="9.140625" customWidth="1"/>
    <col min="15361" max="15361" width="6.42578125" customWidth="1"/>
    <col min="15362" max="15362" width="13.7109375" customWidth="1"/>
    <col min="15363" max="15363" width="11.5703125" customWidth="1"/>
    <col min="15364" max="15364" width="9.1406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369" max="15369" width="9.140625" customWidth="1"/>
    <col min="15617" max="15617" width="6.42578125" customWidth="1"/>
    <col min="15618" max="15618" width="13.7109375" customWidth="1"/>
    <col min="15619" max="15619" width="11.5703125" customWidth="1"/>
    <col min="15620" max="15620" width="9.1406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625" max="15625" width="9.140625" customWidth="1"/>
    <col min="15873" max="15873" width="6.42578125" customWidth="1"/>
    <col min="15874" max="15874" width="13.7109375" customWidth="1"/>
    <col min="15875" max="15875" width="11.5703125" customWidth="1"/>
    <col min="15876" max="15876" width="9.1406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5881" max="15881" width="9.140625" customWidth="1"/>
    <col min="16129" max="16129" width="6.42578125" customWidth="1"/>
    <col min="16130" max="16130" width="13.7109375" customWidth="1"/>
    <col min="16131" max="16131" width="11.5703125" customWidth="1"/>
    <col min="16132" max="16132" width="9.1406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  <col min="16137" max="16137" width="9.140625" customWidth="1"/>
  </cols>
  <sheetData>
    <row r="2" spans="1:8">
      <c r="A2" s="734" t="s">
        <v>357</v>
      </c>
      <c r="B2" s="734"/>
      <c r="C2" s="734"/>
      <c r="D2" s="734"/>
      <c r="E2" s="734"/>
      <c r="F2" s="734"/>
      <c r="G2" s="734"/>
      <c r="H2" s="734"/>
    </row>
    <row r="3" spans="1:8">
      <c r="A3" s="735" t="s">
        <v>236</v>
      </c>
      <c r="B3" s="735"/>
      <c r="C3" s="735"/>
      <c r="D3" s="735"/>
      <c r="E3" s="735"/>
      <c r="F3" s="735"/>
      <c r="G3" s="735"/>
      <c r="H3" s="735"/>
    </row>
    <row r="6" spans="1:8">
      <c r="A6" s="736" t="s">
        <v>358</v>
      </c>
      <c r="B6" s="736"/>
      <c r="C6" s="736"/>
      <c r="D6" s="736"/>
      <c r="E6" s="736"/>
      <c r="F6" s="736"/>
      <c r="G6" s="736"/>
      <c r="H6" s="736"/>
    </row>
    <row r="9" spans="1:8" ht="15" customHeight="1">
      <c r="A9" s="737" t="s">
        <v>468</v>
      </c>
      <c r="B9" s="737"/>
      <c r="C9" s="737"/>
      <c r="D9" s="737"/>
      <c r="E9" s="737"/>
      <c r="F9" s="737"/>
      <c r="G9" s="737"/>
      <c r="H9" s="737"/>
    </row>
    <row r="10" spans="1:8">
      <c r="D10" s="583"/>
    </row>
    <row r="11" spans="1:8">
      <c r="C11" s="736" t="s">
        <v>538</v>
      </c>
      <c r="D11" s="736"/>
      <c r="E11" s="736"/>
      <c r="F11" s="736"/>
    </row>
    <row r="12" spans="1:8">
      <c r="B12" s="738" t="s">
        <v>360</v>
      </c>
      <c r="C12" s="738"/>
      <c r="D12" s="738"/>
      <c r="E12" s="738"/>
      <c r="F12" s="738"/>
      <c r="G12" s="738"/>
    </row>
    <row r="14" spans="1:8" ht="15" customHeight="1">
      <c r="A14" s="730" t="s">
        <v>361</v>
      </c>
      <c r="B14" s="730"/>
      <c r="C14" s="584" t="s">
        <v>536</v>
      </c>
      <c r="D14" s="585"/>
      <c r="E14" s="585"/>
      <c r="F14" s="585"/>
      <c r="G14" s="585"/>
      <c r="H14" s="585"/>
    </row>
    <row r="15" spans="1:8">
      <c r="A15" s="739" t="s">
        <v>469</v>
      </c>
      <c r="B15" s="739"/>
      <c r="C15" s="739"/>
      <c r="D15" s="739"/>
      <c r="E15" s="739"/>
      <c r="F15" s="739"/>
      <c r="G15" s="739"/>
      <c r="H15" s="739"/>
    </row>
    <row r="16" spans="1:8" ht="28.5" customHeight="1">
      <c r="A16" s="586" t="s">
        <v>363</v>
      </c>
      <c r="B16" s="586" t="s">
        <v>364</v>
      </c>
      <c r="C16" s="740" t="s">
        <v>365</v>
      </c>
      <c r="D16" s="741"/>
      <c r="E16" s="742"/>
      <c r="F16" s="586" t="s">
        <v>366</v>
      </c>
      <c r="G16" s="587" t="s">
        <v>367</v>
      </c>
      <c r="H16" s="587" t="s">
        <v>368</v>
      </c>
    </row>
    <row r="17" spans="1:8">
      <c r="A17" s="588">
        <v>1</v>
      </c>
      <c r="B17" s="589" t="s">
        <v>227</v>
      </c>
      <c r="C17" s="733" t="s">
        <v>470</v>
      </c>
      <c r="D17" s="733"/>
      <c r="E17" s="733"/>
      <c r="F17" s="590" t="s">
        <v>17</v>
      </c>
      <c r="G17" s="591" t="s">
        <v>17</v>
      </c>
      <c r="H17" s="592">
        <v>6076.47</v>
      </c>
    </row>
    <row r="18" spans="1:8">
      <c r="A18" s="588">
        <v>2</v>
      </c>
      <c r="B18" s="589" t="s">
        <v>227</v>
      </c>
      <c r="C18" s="733" t="s">
        <v>471</v>
      </c>
      <c r="D18" s="733"/>
      <c r="E18" s="733"/>
      <c r="F18" s="590" t="s">
        <v>17</v>
      </c>
      <c r="G18" s="591" t="s">
        <v>17</v>
      </c>
      <c r="H18" s="592">
        <v>123646.8</v>
      </c>
    </row>
    <row r="19" spans="1:8">
      <c r="A19" s="588">
        <v>3</v>
      </c>
      <c r="B19" s="589" t="s">
        <v>227</v>
      </c>
      <c r="C19" s="733" t="s">
        <v>472</v>
      </c>
      <c r="D19" s="733"/>
      <c r="E19" s="733"/>
      <c r="F19" s="590" t="s">
        <v>17</v>
      </c>
      <c r="G19" s="591" t="s">
        <v>17</v>
      </c>
      <c r="H19" s="592">
        <v>1858.44</v>
      </c>
    </row>
    <row r="20" spans="1:8">
      <c r="A20" s="588"/>
      <c r="B20" s="589"/>
      <c r="C20" s="728" t="s">
        <v>321</v>
      </c>
      <c r="D20" s="728"/>
      <c r="E20" s="728"/>
      <c r="F20" s="593" t="s">
        <v>17</v>
      </c>
      <c r="G20" s="594" t="s">
        <v>17</v>
      </c>
      <c r="H20" s="595">
        <f>0+H17+H18</f>
        <v>129723.27</v>
      </c>
    </row>
    <row r="21" spans="1:8">
      <c r="A21" s="588">
        <v>4</v>
      </c>
      <c r="B21" s="589" t="s">
        <v>214</v>
      </c>
      <c r="C21" s="733" t="s">
        <v>369</v>
      </c>
      <c r="D21" s="733"/>
      <c r="E21" s="733"/>
      <c r="F21" s="590" t="s">
        <v>17</v>
      </c>
      <c r="G21" s="591" t="s">
        <v>17</v>
      </c>
      <c r="H21" s="592">
        <v>10813.95</v>
      </c>
    </row>
    <row r="22" spans="1:8">
      <c r="A22" s="588">
        <v>5</v>
      </c>
      <c r="B22" s="589" t="s">
        <v>214</v>
      </c>
      <c r="C22" s="733" t="s">
        <v>470</v>
      </c>
      <c r="D22" s="733"/>
      <c r="E22" s="733"/>
      <c r="F22" s="590" t="s">
        <v>17</v>
      </c>
      <c r="G22" s="591" t="s">
        <v>17</v>
      </c>
      <c r="H22" s="592">
        <v>12335.31</v>
      </c>
    </row>
    <row r="23" spans="1:8">
      <c r="A23" s="588">
        <v>6</v>
      </c>
      <c r="B23" s="589" t="s">
        <v>214</v>
      </c>
      <c r="C23" s="733" t="s">
        <v>471</v>
      </c>
      <c r="D23" s="733"/>
      <c r="E23" s="733"/>
      <c r="F23" s="590" t="s">
        <v>17</v>
      </c>
      <c r="G23" s="591" t="s">
        <v>17</v>
      </c>
      <c r="H23" s="592">
        <v>62753.87</v>
      </c>
    </row>
    <row r="24" spans="1:8">
      <c r="A24" s="588">
        <v>7</v>
      </c>
      <c r="B24" s="589" t="s">
        <v>214</v>
      </c>
      <c r="C24" s="733" t="s">
        <v>472</v>
      </c>
      <c r="D24" s="733"/>
      <c r="E24" s="733"/>
      <c r="F24" s="590" t="s">
        <v>17</v>
      </c>
      <c r="G24" s="591" t="s">
        <v>17</v>
      </c>
      <c r="H24" s="592">
        <v>907.17</v>
      </c>
    </row>
    <row r="25" spans="1:8">
      <c r="A25" s="588"/>
      <c r="B25" s="589"/>
      <c r="C25" s="728" t="s">
        <v>321</v>
      </c>
      <c r="D25" s="728"/>
      <c r="E25" s="728"/>
      <c r="F25" s="593" t="s">
        <v>17</v>
      </c>
      <c r="G25" s="594" t="s">
        <v>17</v>
      </c>
      <c r="H25" s="595">
        <f>0+H21+H22+H23</f>
        <v>85903.13</v>
      </c>
    </row>
    <row r="26" spans="1:8">
      <c r="C26" s="729"/>
      <c r="D26" s="729"/>
      <c r="E26" s="729"/>
    </row>
    <row r="28" spans="1:8">
      <c r="A28" s="730" t="s">
        <v>207</v>
      </c>
      <c r="B28" s="730"/>
      <c r="C28" s="730"/>
      <c r="D28" s="730"/>
      <c r="E28" s="731" t="s">
        <v>208</v>
      </c>
      <c r="F28" s="731"/>
      <c r="G28" s="731"/>
      <c r="H28" s="731"/>
    </row>
    <row r="29" spans="1:8">
      <c r="E29" s="732" t="s">
        <v>375</v>
      </c>
      <c r="F29" s="732"/>
      <c r="G29" s="732"/>
      <c r="H29" s="732"/>
    </row>
    <row r="32" spans="1:8">
      <c r="A32" s="730" t="s">
        <v>212</v>
      </c>
      <c r="B32" s="730"/>
      <c r="C32" s="730"/>
      <c r="D32" s="730"/>
      <c r="E32" s="731" t="s">
        <v>213</v>
      </c>
      <c r="F32" s="731"/>
      <c r="G32" s="731"/>
      <c r="H32" s="731"/>
    </row>
    <row r="33" spans="5:8">
      <c r="E33" s="732" t="s">
        <v>375</v>
      </c>
      <c r="F33" s="732"/>
      <c r="G33" s="732"/>
      <c r="H33" s="732"/>
    </row>
  </sheetData>
  <mergeCells count="25">
    <mergeCell ref="E29:H29"/>
    <mergeCell ref="A32:D32"/>
    <mergeCell ref="E32:H32"/>
    <mergeCell ref="C22:E22"/>
    <mergeCell ref="C23:E23"/>
    <mergeCell ref="C24:E24"/>
    <mergeCell ref="C26:E26"/>
    <mergeCell ref="A28:D28"/>
    <mergeCell ref="E28:H28"/>
    <mergeCell ref="E33:H33"/>
    <mergeCell ref="B12:G12"/>
    <mergeCell ref="A2:H2"/>
    <mergeCell ref="A3:H3"/>
    <mergeCell ref="A6:H6"/>
    <mergeCell ref="A9:H9"/>
    <mergeCell ref="C11:F11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</mergeCells>
  <printOptions horizontalCentered="1"/>
  <pageMargins left="0" right="0" top="0" bottom="0" header="0" footer="0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opLeftCell="A4" workbookViewId="0">
      <selection activeCell="C11" sqref="C11:F11"/>
    </sheetView>
  </sheetViews>
  <sheetFormatPr defaultRowHeight="15"/>
  <cols>
    <col min="1" max="1" width="6.42578125" style="415" customWidth="1"/>
    <col min="2" max="2" width="13.7109375" style="415" customWidth="1"/>
    <col min="3" max="3" width="11.5703125" style="415" customWidth="1"/>
    <col min="4" max="4" width="9.140625" style="415" customWidth="1"/>
    <col min="5" max="5" width="7.140625" style="415" customWidth="1"/>
    <col min="6" max="6" width="13.7109375" style="415" customWidth="1"/>
    <col min="7" max="7" width="10" style="415" customWidth="1"/>
    <col min="8" max="8" width="13.5703125" style="415" customWidth="1"/>
    <col min="9" max="9" width="9.140625" style="415" customWidth="1"/>
    <col min="257" max="257" width="6.42578125" customWidth="1"/>
    <col min="258" max="258" width="13.7109375" customWidth="1"/>
    <col min="259" max="259" width="11.5703125" customWidth="1"/>
    <col min="260" max="260" width="9.1406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265" max="265" width="9.140625" customWidth="1"/>
    <col min="513" max="513" width="6.42578125" customWidth="1"/>
    <col min="514" max="514" width="13.7109375" customWidth="1"/>
    <col min="515" max="515" width="11.5703125" customWidth="1"/>
    <col min="516" max="516" width="9.1406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521" max="521" width="9.140625" customWidth="1"/>
    <col min="769" max="769" width="6.42578125" customWidth="1"/>
    <col min="770" max="770" width="13.7109375" customWidth="1"/>
    <col min="771" max="771" width="11.5703125" customWidth="1"/>
    <col min="772" max="772" width="9.1406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777" max="777" width="9.140625" customWidth="1"/>
    <col min="1025" max="1025" width="6.42578125" customWidth="1"/>
    <col min="1026" max="1026" width="13.7109375" customWidth="1"/>
    <col min="1027" max="1027" width="11.5703125" customWidth="1"/>
    <col min="1028" max="1028" width="9.1406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033" max="1033" width="9.140625" customWidth="1"/>
    <col min="1281" max="1281" width="6.42578125" customWidth="1"/>
    <col min="1282" max="1282" width="13.7109375" customWidth="1"/>
    <col min="1283" max="1283" width="11.5703125" customWidth="1"/>
    <col min="1284" max="1284" width="9.1406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289" max="1289" width="9.140625" customWidth="1"/>
    <col min="1537" max="1537" width="6.42578125" customWidth="1"/>
    <col min="1538" max="1538" width="13.7109375" customWidth="1"/>
    <col min="1539" max="1539" width="11.5703125" customWidth="1"/>
    <col min="1540" max="1540" width="9.1406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545" max="1545" width="9.140625" customWidth="1"/>
    <col min="1793" max="1793" width="6.42578125" customWidth="1"/>
    <col min="1794" max="1794" width="13.7109375" customWidth="1"/>
    <col min="1795" max="1795" width="11.5703125" customWidth="1"/>
    <col min="1796" max="1796" width="9.1406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1801" max="1801" width="9.140625" customWidth="1"/>
    <col min="2049" max="2049" width="6.42578125" customWidth="1"/>
    <col min="2050" max="2050" width="13.7109375" customWidth="1"/>
    <col min="2051" max="2051" width="11.5703125" customWidth="1"/>
    <col min="2052" max="2052" width="9.1406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057" max="2057" width="9.140625" customWidth="1"/>
    <col min="2305" max="2305" width="6.42578125" customWidth="1"/>
    <col min="2306" max="2306" width="13.7109375" customWidth="1"/>
    <col min="2307" max="2307" width="11.5703125" customWidth="1"/>
    <col min="2308" max="2308" width="9.1406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313" max="2313" width="9.140625" customWidth="1"/>
    <col min="2561" max="2561" width="6.42578125" customWidth="1"/>
    <col min="2562" max="2562" width="13.7109375" customWidth="1"/>
    <col min="2563" max="2563" width="11.5703125" customWidth="1"/>
    <col min="2564" max="2564" width="9.1406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569" max="2569" width="9.140625" customWidth="1"/>
    <col min="2817" max="2817" width="6.42578125" customWidth="1"/>
    <col min="2818" max="2818" width="13.7109375" customWidth="1"/>
    <col min="2819" max="2819" width="11.5703125" customWidth="1"/>
    <col min="2820" max="2820" width="9.1406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2825" max="2825" width="9.140625" customWidth="1"/>
    <col min="3073" max="3073" width="6.42578125" customWidth="1"/>
    <col min="3074" max="3074" width="13.7109375" customWidth="1"/>
    <col min="3075" max="3075" width="11.5703125" customWidth="1"/>
    <col min="3076" max="3076" width="9.1406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081" max="3081" width="9.140625" customWidth="1"/>
    <col min="3329" max="3329" width="6.42578125" customWidth="1"/>
    <col min="3330" max="3330" width="13.7109375" customWidth="1"/>
    <col min="3331" max="3331" width="11.5703125" customWidth="1"/>
    <col min="3332" max="3332" width="9.1406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337" max="3337" width="9.140625" customWidth="1"/>
    <col min="3585" max="3585" width="6.42578125" customWidth="1"/>
    <col min="3586" max="3586" width="13.7109375" customWidth="1"/>
    <col min="3587" max="3587" width="11.5703125" customWidth="1"/>
    <col min="3588" max="3588" width="9.1406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593" max="3593" width="9.140625" customWidth="1"/>
    <col min="3841" max="3841" width="6.42578125" customWidth="1"/>
    <col min="3842" max="3842" width="13.7109375" customWidth="1"/>
    <col min="3843" max="3843" width="11.5703125" customWidth="1"/>
    <col min="3844" max="3844" width="9.1406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3849" max="3849" width="9.140625" customWidth="1"/>
    <col min="4097" max="4097" width="6.42578125" customWidth="1"/>
    <col min="4098" max="4098" width="13.7109375" customWidth="1"/>
    <col min="4099" max="4099" width="11.5703125" customWidth="1"/>
    <col min="4100" max="4100" width="9.1406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105" max="4105" width="9.140625" customWidth="1"/>
    <col min="4353" max="4353" width="6.42578125" customWidth="1"/>
    <col min="4354" max="4354" width="13.7109375" customWidth="1"/>
    <col min="4355" max="4355" width="11.5703125" customWidth="1"/>
    <col min="4356" max="4356" width="9.1406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361" max="4361" width="9.140625" customWidth="1"/>
    <col min="4609" max="4609" width="6.42578125" customWidth="1"/>
    <col min="4610" max="4610" width="13.7109375" customWidth="1"/>
    <col min="4611" max="4611" width="11.5703125" customWidth="1"/>
    <col min="4612" max="4612" width="9.1406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617" max="4617" width="9.140625" customWidth="1"/>
    <col min="4865" max="4865" width="6.42578125" customWidth="1"/>
    <col min="4866" max="4866" width="13.7109375" customWidth="1"/>
    <col min="4867" max="4867" width="11.5703125" customWidth="1"/>
    <col min="4868" max="4868" width="9.1406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4873" max="4873" width="9.140625" customWidth="1"/>
    <col min="5121" max="5121" width="6.42578125" customWidth="1"/>
    <col min="5122" max="5122" width="13.7109375" customWidth="1"/>
    <col min="5123" max="5123" width="11.5703125" customWidth="1"/>
    <col min="5124" max="5124" width="9.1406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129" max="5129" width="9.140625" customWidth="1"/>
    <col min="5377" max="5377" width="6.42578125" customWidth="1"/>
    <col min="5378" max="5378" width="13.7109375" customWidth="1"/>
    <col min="5379" max="5379" width="11.5703125" customWidth="1"/>
    <col min="5380" max="5380" width="9.1406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385" max="5385" width="9.140625" customWidth="1"/>
    <col min="5633" max="5633" width="6.42578125" customWidth="1"/>
    <col min="5634" max="5634" width="13.7109375" customWidth="1"/>
    <col min="5635" max="5635" width="11.5703125" customWidth="1"/>
    <col min="5636" max="5636" width="9.1406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641" max="5641" width="9.140625" customWidth="1"/>
    <col min="5889" max="5889" width="6.42578125" customWidth="1"/>
    <col min="5890" max="5890" width="13.7109375" customWidth="1"/>
    <col min="5891" max="5891" width="11.5703125" customWidth="1"/>
    <col min="5892" max="5892" width="9.1406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5897" max="5897" width="9.140625" customWidth="1"/>
    <col min="6145" max="6145" width="6.42578125" customWidth="1"/>
    <col min="6146" max="6146" width="13.7109375" customWidth="1"/>
    <col min="6147" max="6147" width="11.5703125" customWidth="1"/>
    <col min="6148" max="6148" width="9.1406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153" max="6153" width="9.140625" customWidth="1"/>
    <col min="6401" max="6401" width="6.42578125" customWidth="1"/>
    <col min="6402" max="6402" width="13.7109375" customWidth="1"/>
    <col min="6403" max="6403" width="11.5703125" customWidth="1"/>
    <col min="6404" max="6404" width="9.1406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409" max="6409" width="9.140625" customWidth="1"/>
    <col min="6657" max="6657" width="6.42578125" customWidth="1"/>
    <col min="6658" max="6658" width="13.7109375" customWidth="1"/>
    <col min="6659" max="6659" width="11.5703125" customWidth="1"/>
    <col min="6660" max="6660" width="9.1406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665" max="6665" width="9.140625" customWidth="1"/>
    <col min="6913" max="6913" width="6.42578125" customWidth="1"/>
    <col min="6914" max="6914" width="13.7109375" customWidth="1"/>
    <col min="6915" max="6915" width="11.5703125" customWidth="1"/>
    <col min="6916" max="6916" width="9.1406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6921" max="6921" width="9.140625" customWidth="1"/>
    <col min="7169" max="7169" width="6.42578125" customWidth="1"/>
    <col min="7170" max="7170" width="13.7109375" customWidth="1"/>
    <col min="7171" max="7171" width="11.5703125" customWidth="1"/>
    <col min="7172" max="7172" width="9.1406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177" max="7177" width="9.140625" customWidth="1"/>
    <col min="7425" max="7425" width="6.42578125" customWidth="1"/>
    <col min="7426" max="7426" width="13.7109375" customWidth="1"/>
    <col min="7427" max="7427" width="11.5703125" customWidth="1"/>
    <col min="7428" max="7428" width="9.1406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433" max="7433" width="9.140625" customWidth="1"/>
    <col min="7681" max="7681" width="6.42578125" customWidth="1"/>
    <col min="7682" max="7682" width="13.7109375" customWidth="1"/>
    <col min="7683" max="7683" width="11.5703125" customWidth="1"/>
    <col min="7684" max="7684" width="9.1406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689" max="7689" width="9.140625" customWidth="1"/>
    <col min="7937" max="7937" width="6.42578125" customWidth="1"/>
    <col min="7938" max="7938" width="13.7109375" customWidth="1"/>
    <col min="7939" max="7939" width="11.5703125" customWidth="1"/>
    <col min="7940" max="7940" width="9.1406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7945" max="7945" width="9.140625" customWidth="1"/>
    <col min="8193" max="8193" width="6.42578125" customWidth="1"/>
    <col min="8194" max="8194" width="13.7109375" customWidth="1"/>
    <col min="8195" max="8195" width="11.5703125" customWidth="1"/>
    <col min="8196" max="8196" width="9.1406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201" max="8201" width="9.140625" customWidth="1"/>
    <col min="8449" max="8449" width="6.42578125" customWidth="1"/>
    <col min="8450" max="8450" width="13.7109375" customWidth="1"/>
    <col min="8451" max="8451" width="11.5703125" customWidth="1"/>
    <col min="8452" max="8452" width="9.1406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457" max="8457" width="9.140625" customWidth="1"/>
    <col min="8705" max="8705" width="6.42578125" customWidth="1"/>
    <col min="8706" max="8706" width="13.7109375" customWidth="1"/>
    <col min="8707" max="8707" width="11.5703125" customWidth="1"/>
    <col min="8708" max="8708" width="9.1406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713" max="8713" width="9.140625" customWidth="1"/>
    <col min="8961" max="8961" width="6.42578125" customWidth="1"/>
    <col min="8962" max="8962" width="13.7109375" customWidth="1"/>
    <col min="8963" max="8963" width="11.5703125" customWidth="1"/>
    <col min="8964" max="8964" width="9.1406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8969" max="8969" width="9.140625" customWidth="1"/>
    <col min="9217" max="9217" width="6.42578125" customWidth="1"/>
    <col min="9218" max="9218" width="13.7109375" customWidth="1"/>
    <col min="9219" max="9219" width="11.5703125" customWidth="1"/>
    <col min="9220" max="9220" width="9.1406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225" max="9225" width="9.140625" customWidth="1"/>
    <col min="9473" max="9473" width="6.42578125" customWidth="1"/>
    <col min="9474" max="9474" width="13.7109375" customWidth="1"/>
    <col min="9475" max="9475" width="11.5703125" customWidth="1"/>
    <col min="9476" max="9476" width="9.1406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481" max="9481" width="9.140625" customWidth="1"/>
    <col min="9729" max="9729" width="6.42578125" customWidth="1"/>
    <col min="9730" max="9730" width="13.7109375" customWidth="1"/>
    <col min="9731" max="9731" width="11.5703125" customWidth="1"/>
    <col min="9732" max="9732" width="9.1406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737" max="9737" width="9.140625" customWidth="1"/>
    <col min="9985" max="9985" width="6.42578125" customWidth="1"/>
    <col min="9986" max="9986" width="13.7109375" customWidth="1"/>
    <col min="9987" max="9987" width="11.5703125" customWidth="1"/>
    <col min="9988" max="9988" width="9.1406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9993" max="9993" width="9.140625" customWidth="1"/>
    <col min="10241" max="10241" width="6.42578125" customWidth="1"/>
    <col min="10242" max="10242" width="13.7109375" customWidth="1"/>
    <col min="10243" max="10243" width="11.5703125" customWidth="1"/>
    <col min="10244" max="10244" width="9.1406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249" max="10249" width="9.140625" customWidth="1"/>
    <col min="10497" max="10497" width="6.42578125" customWidth="1"/>
    <col min="10498" max="10498" width="13.7109375" customWidth="1"/>
    <col min="10499" max="10499" width="11.5703125" customWidth="1"/>
    <col min="10500" max="10500" width="9.1406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505" max="10505" width="9.140625" customWidth="1"/>
    <col min="10753" max="10753" width="6.42578125" customWidth="1"/>
    <col min="10754" max="10754" width="13.7109375" customWidth="1"/>
    <col min="10755" max="10755" width="11.5703125" customWidth="1"/>
    <col min="10756" max="10756" width="9.1406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0761" max="10761" width="9.140625" customWidth="1"/>
    <col min="11009" max="11009" width="6.42578125" customWidth="1"/>
    <col min="11010" max="11010" width="13.7109375" customWidth="1"/>
    <col min="11011" max="11011" width="11.5703125" customWidth="1"/>
    <col min="11012" max="11012" width="9.1406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017" max="11017" width="9.140625" customWidth="1"/>
    <col min="11265" max="11265" width="6.42578125" customWidth="1"/>
    <col min="11266" max="11266" width="13.7109375" customWidth="1"/>
    <col min="11267" max="11267" width="11.5703125" customWidth="1"/>
    <col min="11268" max="11268" width="9.1406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273" max="11273" width="9.140625" customWidth="1"/>
    <col min="11521" max="11521" width="6.42578125" customWidth="1"/>
    <col min="11522" max="11522" width="13.7109375" customWidth="1"/>
    <col min="11523" max="11523" width="11.5703125" customWidth="1"/>
    <col min="11524" max="11524" width="9.1406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529" max="11529" width="9.140625" customWidth="1"/>
    <col min="11777" max="11777" width="6.42578125" customWidth="1"/>
    <col min="11778" max="11778" width="13.7109375" customWidth="1"/>
    <col min="11779" max="11779" width="11.5703125" customWidth="1"/>
    <col min="11780" max="11780" width="9.1406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1785" max="11785" width="9.140625" customWidth="1"/>
    <col min="12033" max="12033" width="6.42578125" customWidth="1"/>
    <col min="12034" max="12034" width="13.7109375" customWidth="1"/>
    <col min="12035" max="12035" width="11.5703125" customWidth="1"/>
    <col min="12036" max="12036" width="9.1406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041" max="12041" width="9.140625" customWidth="1"/>
    <col min="12289" max="12289" width="6.42578125" customWidth="1"/>
    <col min="12290" max="12290" width="13.7109375" customWidth="1"/>
    <col min="12291" max="12291" width="11.5703125" customWidth="1"/>
    <col min="12292" max="12292" width="9.1406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297" max="12297" width="9.140625" customWidth="1"/>
    <col min="12545" max="12545" width="6.42578125" customWidth="1"/>
    <col min="12546" max="12546" width="13.7109375" customWidth="1"/>
    <col min="12547" max="12547" width="11.5703125" customWidth="1"/>
    <col min="12548" max="12548" width="9.1406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553" max="12553" width="9.140625" customWidth="1"/>
    <col min="12801" max="12801" width="6.42578125" customWidth="1"/>
    <col min="12802" max="12802" width="13.7109375" customWidth="1"/>
    <col min="12803" max="12803" width="11.5703125" customWidth="1"/>
    <col min="12804" max="12804" width="9.1406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2809" max="12809" width="9.140625" customWidth="1"/>
    <col min="13057" max="13057" width="6.42578125" customWidth="1"/>
    <col min="13058" max="13058" width="13.7109375" customWidth="1"/>
    <col min="13059" max="13059" width="11.5703125" customWidth="1"/>
    <col min="13060" max="13060" width="9.1406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065" max="13065" width="9.140625" customWidth="1"/>
    <col min="13313" max="13313" width="6.42578125" customWidth="1"/>
    <col min="13314" max="13314" width="13.7109375" customWidth="1"/>
    <col min="13315" max="13315" width="11.5703125" customWidth="1"/>
    <col min="13316" max="13316" width="9.1406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321" max="13321" width="9.140625" customWidth="1"/>
    <col min="13569" max="13569" width="6.42578125" customWidth="1"/>
    <col min="13570" max="13570" width="13.7109375" customWidth="1"/>
    <col min="13571" max="13571" width="11.5703125" customWidth="1"/>
    <col min="13572" max="13572" width="9.1406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577" max="13577" width="9.140625" customWidth="1"/>
    <col min="13825" max="13825" width="6.42578125" customWidth="1"/>
    <col min="13826" max="13826" width="13.7109375" customWidth="1"/>
    <col min="13827" max="13827" width="11.5703125" customWidth="1"/>
    <col min="13828" max="13828" width="9.1406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3833" max="13833" width="9.140625" customWidth="1"/>
    <col min="14081" max="14081" width="6.42578125" customWidth="1"/>
    <col min="14082" max="14082" width="13.7109375" customWidth="1"/>
    <col min="14083" max="14083" width="11.5703125" customWidth="1"/>
    <col min="14084" max="14084" width="9.1406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089" max="14089" width="9.140625" customWidth="1"/>
    <col min="14337" max="14337" width="6.42578125" customWidth="1"/>
    <col min="14338" max="14338" width="13.7109375" customWidth="1"/>
    <col min="14339" max="14339" width="11.5703125" customWidth="1"/>
    <col min="14340" max="14340" width="9.1406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345" max="14345" width="9.140625" customWidth="1"/>
    <col min="14593" max="14593" width="6.42578125" customWidth="1"/>
    <col min="14594" max="14594" width="13.7109375" customWidth="1"/>
    <col min="14595" max="14595" width="11.5703125" customWidth="1"/>
    <col min="14596" max="14596" width="9.1406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601" max="14601" width="9.140625" customWidth="1"/>
    <col min="14849" max="14849" width="6.42578125" customWidth="1"/>
    <col min="14850" max="14850" width="13.7109375" customWidth="1"/>
    <col min="14851" max="14851" width="11.5703125" customWidth="1"/>
    <col min="14852" max="14852" width="9.1406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4857" max="14857" width="9.140625" customWidth="1"/>
    <col min="15105" max="15105" width="6.42578125" customWidth="1"/>
    <col min="15106" max="15106" width="13.7109375" customWidth="1"/>
    <col min="15107" max="15107" width="11.5703125" customWidth="1"/>
    <col min="15108" max="15108" width="9.1406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113" max="15113" width="9.140625" customWidth="1"/>
    <col min="15361" max="15361" width="6.42578125" customWidth="1"/>
    <col min="15362" max="15362" width="13.7109375" customWidth="1"/>
    <col min="15363" max="15363" width="11.5703125" customWidth="1"/>
    <col min="15364" max="15364" width="9.1406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369" max="15369" width="9.140625" customWidth="1"/>
    <col min="15617" max="15617" width="6.42578125" customWidth="1"/>
    <col min="15618" max="15618" width="13.7109375" customWidth="1"/>
    <col min="15619" max="15619" width="11.5703125" customWidth="1"/>
    <col min="15620" max="15620" width="9.1406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625" max="15625" width="9.140625" customWidth="1"/>
    <col min="15873" max="15873" width="6.42578125" customWidth="1"/>
    <col min="15874" max="15874" width="13.7109375" customWidth="1"/>
    <col min="15875" max="15875" width="11.5703125" customWidth="1"/>
    <col min="15876" max="15876" width="9.1406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5881" max="15881" width="9.140625" customWidth="1"/>
    <col min="16129" max="16129" width="6.42578125" customWidth="1"/>
    <col min="16130" max="16130" width="13.7109375" customWidth="1"/>
    <col min="16131" max="16131" width="11.5703125" customWidth="1"/>
    <col min="16132" max="16132" width="9.1406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  <col min="16137" max="16137" width="9.140625" customWidth="1"/>
  </cols>
  <sheetData>
    <row r="2" spans="1:8">
      <c r="A2" s="734" t="s">
        <v>357</v>
      </c>
      <c r="B2" s="734"/>
      <c r="C2" s="734"/>
      <c r="D2" s="734"/>
      <c r="E2" s="734"/>
      <c r="F2" s="734"/>
      <c r="G2" s="734"/>
      <c r="H2" s="734"/>
    </row>
    <row r="3" spans="1:8">
      <c r="A3" s="735" t="s">
        <v>236</v>
      </c>
      <c r="B3" s="735"/>
      <c r="C3" s="735"/>
      <c r="D3" s="735"/>
      <c r="E3" s="735"/>
      <c r="F3" s="735"/>
      <c r="G3" s="735"/>
      <c r="H3" s="735"/>
    </row>
    <row r="6" spans="1:8">
      <c r="A6" s="736" t="s">
        <v>358</v>
      </c>
      <c r="B6" s="736"/>
      <c r="C6" s="736"/>
      <c r="D6" s="736"/>
      <c r="E6" s="736"/>
      <c r="F6" s="736"/>
      <c r="G6" s="736"/>
      <c r="H6" s="736"/>
    </row>
    <row r="9" spans="1:8" ht="15" customHeight="1">
      <c r="A9" s="737" t="s">
        <v>468</v>
      </c>
      <c r="B9" s="737"/>
      <c r="C9" s="737"/>
      <c r="D9" s="737"/>
      <c r="E9" s="737"/>
      <c r="F9" s="737"/>
      <c r="G9" s="737"/>
      <c r="H9" s="737"/>
    </row>
    <row r="10" spans="1:8">
      <c r="D10" s="583"/>
    </row>
    <row r="11" spans="1:8">
      <c r="C11" s="736" t="s">
        <v>538</v>
      </c>
      <c r="D11" s="736"/>
      <c r="E11" s="736"/>
      <c r="F11" s="736"/>
    </row>
    <row r="12" spans="1:8">
      <c r="B12" s="738" t="s">
        <v>360</v>
      </c>
      <c r="C12" s="738"/>
      <c r="D12" s="738"/>
      <c r="E12" s="738"/>
      <c r="F12" s="738"/>
      <c r="G12" s="738"/>
    </row>
    <row r="14" spans="1:8" ht="15" customHeight="1">
      <c r="A14" s="730" t="s">
        <v>361</v>
      </c>
      <c r="B14" s="730"/>
      <c r="C14" s="584" t="s">
        <v>536</v>
      </c>
      <c r="D14" s="585"/>
      <c r="E14" s="585"/>
      <c r="F14" s="585"/>
      <c r="G14" s="585"/>
      <c r="H14" s="585"/>
    </row>
    <row r="15" spans="1:8">
      <c r="A15" s="739" t="s">
        <v>469</v>
      </c>
      <c r="B15" s="739"/>
      <c r="C15" s="739"/>
      <c r="D15" s="739"/>
      <c r="E15" s="739"/>
      <c r="F15" s="739"/>
      <c r="G15" s="739"/>
      <c r="H15" s="739"/>
    </row>
    <row r="16" spans="1:8" ht="28.5" customHeight="1">
      <c r="A16" s="586" t="s">
        <v>363</v>
      </c>
      <c r="B16" s="586" t="s">
        <v>364</v>
      </c>
      <c r="C16" s="740" t="s">
        <v>365</v>
      </c>
      <c r="D16" s="741"/>
      <c r="E16" s="742"/>
      <c r="F16" s="586" t="s">
        <v>366</v>
      </c>
      <c r="G16" s="587" t="s">
        <v>367</v>
      </c>
      <c r="H16" s="587" t="s">
        <v>368</v>
      </c>
    </row>
    <row r="17" spans="1:8">
      <c r="A17" s="588">
        <v>1</v>
      </c>
      <c r="B17" s="589" t="s">
        <v>227</v>
      </c>
      <c r="C17" s="733" t="s">
        <v>470</v>
      </c>
      <c r="D17" s="733"/>
      <c r="E17" s="733"/>
      <c r="F17" s="590" t="s">
        <v>370</v>
      </c>
      <c r="G17" s="591">
        <v>1</v>
      </c>
      <c r="H17" s="592">
        <v>2153.46</v>
      </c>
    </row>
    <row r="18" spans="1:8">
      <c r="A18" s="588">
        <v>2</v>
      </c>
      <c r="B18" s="589" t="s">
        <v>227</v>
      </c>
      <c r="C18" s="733" t="s">
        <v>471</v>
      </c>
      <c r="D18" s="733"/>
      <c r="E18" s="733"/>
      <c r="F18" s="590" t="s">
        <v>370</v>
      </c>
      <c r="G18" s="591">
        <v>1</v>
      </c>
      <c r="H18" s="592">
        <v>16852.03</v>
      </c>
    </row>
    <row r="19" spans="1:8">
      <c r="A19" s="588">
        <v>3</v>
      </c>
      <c r="B19" s="589" t="s">
        <v>227</v>
      </c>
      <c r="C19" s="733" t="s">
        <v>472</v>
      </c>
      <c r="D19" s="733"/>
      <c r="E19" s="733"/>
      <c r="F19" s="590" t="s">
        <v>370</v>
      </c>
      <c r="G19" s="591">
        <v>1</v>
      </c>
      <c r="H19" s="592">
        <v>242.05</v>
      </c>
    </row>
    <row r="20" spans="1:8">
      <c r="A20" s="588"/>
      <c r="B20" s="589"/>
      <c r="C20" s="728" t="s">
        <v>321</v>
      </c>
      <c r="D20" s="728"/>
      <c r="E20" s="728"/>
      <c r="F20" s="593" t="s">
        <v>370</v>
      </c>
      <c r="G20" s="594">
        <v>1</v>
      </c>
      <c r="H20" s="595">
        <f>0+H17+H18</f>
        <v>19005.489999999998</v>
      </c>
    </row>
    <row r="21" spans="1:8">
      <c r="A21" s="588">
        <v>4</v>
      </c>
      <c r="B21" s="589" t="s">
        <v>227</v>
      </c>
      <c r="C21" s="733" t="s">
        <v>471</v>
      </c>
      <c r="D21" s="733"/>
      <c r="E21" s="733"/>
      <c r="F21" s="590" t="s">
        <v>371</v>
      </c>
      <c r="G21" s="591">
        <v>1</v>
      </c>
      <c r="H21" s="592">
        <v>1263.33</v>
      </c>
    </row>
    <row r="22" spans="1:8">
      <c r="A22" s="588">
        <v>5</v>
      </c>
      <c r="B22" s="589" t="s">
        <v>227</v>
      </c>
      <c r="C22" s="733" t="s">
        <v>472</v>
      </c>
      <c r="D22" s="733"/>
      <c r="E22" s="733"/>
      <c r="F22" s="590" t="s">
        <v>371</v>
      </c>
      <c r="G22" s="591">
        <v>1</v>
      </c>
      <c r="H22" s="592">
        <v>18.059999999999999</v>
      </c>
    </row>
    <row r="23" spans="1:8">
      <c r="A23" s="588"/>
      <c r="B23" s="589"/>
      <c r="C23" s="728" t="s">
        <v>321</v>
      </c>
      <c r="D23" s="728"/>
      <c r="E23" s="728"/>
      <c r="F23" s="593" t="s">
        <v>371</v>
      </c>
      <c r="G23" s="594">
        <v>1</v>
      </c>
      <c r="H23" s="595">
        <f>0+H21</f>
        <v>1263.33</v>
      </c>
    </row>
    <row r="24" spans="1:8">
      <c r="A24" s="588">
        <v>6</v>
      </c>
      <c r="B24" s="589" t="s">
        <v>227</v>
      </c>
      <c r="C24" s="733" t="s">
        <v>470</v>
      </c>
      <c r="D24" s="733"/>
      <c r="E24" s="733"/>
      <c r="F24" s="590" t="s">
        <v>372</v>
      </c>
      <c r="G24" s="591">
        <v>1</v>
      </c>
      <c r="H24" s="592">
        <v>3923.01</v>
      </c>
    </row>
    <row r="25" spans="1:8">
      <c r="A25" s="588">
        <v>7</v>
      </c>
      <c r="B25" s="589" t="s">
        <v>227</v>
      </c>
      <c r="C25" s="733" t="s">
        <v>471</v>
      </c>
      <c r="D25" s="733"/>
      <c r="E25" s="733"/>
      <c r="F25" s="590" t="s">
        <v>372</v>
      </c>
      <c r="G25" s="591">
        <v>1</v>
      </c>
      <c r="H25" s="592">
        <v>105531.44</v>
      </c>
    </row>
    <row r="26" spans="1:8">
      <c r="A26" s="588">
        <v>8</v>
      </c>
      <c r="B26" s="589" t="s">
        <v>227</v>
      </c>
      <c r="C26" s="733" t="s">
        <v>472</v>
      </c>
      <c r="D26" s="733"/>
      <c r="E26" s="733"/>
      <c r="F26" s="590" t="s">
        <v>372</v>
      </c>
      <c r="G26" s="591">
        <v>1</v>
      </c>
      <c r="H26" s="592">
        <v>1598.33</v>
      </c>
    </row>
    <row r="27" spans="1:8">
      <c r="A27" s="588"/>
      <c r="B27" s="589"/>
      <c r="C27" s="728" t="s">
        <v>321</v>
      </c>
      <c r="D27" s="728"/>
      <c r="E27" s="728"/>
      <c r="F27" s="593" t="s">
        <v>372</v>
      </c>
      <c r="G27" s="594">
        <v>1</v>
      </c>
      <c r="H27" s="595">
        <f>0+H24+H25</f>
        <v>109454.45</v>
      </c>
    </row>
    <row r="28" spans="1:8">
      <c r="A28" s="588">
        <v>9</v>
      </c>
      <c r="B28" s="589" t="s">
        <v>214</v>
      </c>
      <c r="C28" s="733" t="s">
        <v>369</v>
      </c>
      <c r="D28" s="733"/>
      <c r="E28" s="733"/>
      <c r="F28" s="590" t="s">
        <v>370</v>
      </c>
      <c r="G28" s="591">
        <v>1</v>
      </c>
      <c r="H28" s="592">
        <v>2305.33</v>
      </c>
    </row>
    <row r="29" spans="1:8">
      <c r="A29" s="588">
        <v>10</v>
      </c>
      <c r="B29" s="589" t="s">
        <v>214</v>
      </c>
      <c r="C29" s="733" t="s">
        <v>470</v>
      </c>
      <c r="D29" s="733"/>
      <c r="E29" s="733"/>
      <c r="F29" s="590" t="s">
        <v>370</v>
      </c>
      <c r="G29" s="591">
        <v>1</v>
      </c>
      <c r="H29" s="592">
        <v>3053.36</v>
      </c>
    </row>
    <row r="30" spans="1:8">
      <c r="A30" s="588">
        <v>11</v>
      </c>
      <c r="B30" s="589" t="s">
        <v>214</v>
      </c>
      <c r="C30" s="733" t="s">
        <v>471</v>
      </c>
      <c r="D30" s="733"/>
      <c r="E30" s="733"/>
      <c r="F30" s="590" t="s">
        <v>370</v>
      </c>
      <c r="G30" s="591">
        <v>1</v>
      </c>
      <c r="H30" s="592">
        <v>16219.51</v>
      </c>
    </row>
    <row r="31" spans="1:8">
      <c r="A31" s="588">
        <v>12</v>
      </c>
      <c r="B31" s="589" t="s">
        <v>214</v>
      </c>
      <c r="C31" s="733" t="s">
        <v>472</v>
      </c>
      <c r="D31" s="733"/>
      <c r="E31" s="733"/>
      <c r="F31" s="590" t="s">
        <v>370</v>
      </c>
      <c r="G31" s="591">
        <v>1</v>
      </c>
      <c r="H31" s="592">
        <v>232.81</v>
      </c>
    </row>
    <row r="32" spans="1:8">
      <c r="A32" s="588"/>
      <c r="B32" s="589"/>
      <c r="C32" s="728" t="s">
        <v>321</v>
      </c>
      <c r="D32" s="728"/>
      <c r="E32" s="728"/>
      <c r="F32" s="593" t="s">
        <v>370</v>
      </c>
      <c r="G32" s="594">
        <v>1</v>
      </c>
      <c r="H32" s="595">
        <f>0+H28+H29+H30</f>
        <v>21578.2</v>
      </c>
    </row>
    <row r="33" spans="1:8">
      <c r="A33" s="588">
        <v>13</v>
      </c>
      <c r="B33" s="589" t="s">
        <v>214</v>
      </c>
      <c r="C33" s="733" t="s">
        <v>471</v>
      </c>
      <c r="D33" s="733"/>
      <c r="E33" s="733"/>
      <c r="F33" s="590" t="s">
        <v>371</v>
      </c>
      <c r="G33" s="591">
        <v>1</v>
      </c>
      <c r="H33" s="592">
        <v>821.1</v>
      </c>
    </row>
    <row r="34" spans="1:8">
      <c r="A34" s="588">
        <v>14</v>
      </c>
      <c r="B34" s="589" t="s">
        <v>214</v>
      </c>
      <c r="C34" s="733" t="s">
        <v>472</v>
      </c>
      <c r="D34" s="733"/>
      <c r="E34" s="733"/>
      <c r="F34" s="590" t="s">
        <v>371</v>
      </c>
      <c r="G34" s="591">
        <v>1</v>
      </c>
      <c r="H34" s="592">
        <v>14.4</v>
      </c>
    </row>
    <row r="35" spans="1:8">
      <c r="A35" s="588"/>
      <c r="B35" s="589"/>
      <c r="C35" s="728" t="s">
        <v>321</v>
      </c>
      <c r="D35" s="728"/>
      <c r="E35" s="728"/>
      <c r="F35" s="593" t="s">
        <v>371</v>
      </c>
      <c r="G35" s="594">
        <v>1</v>
      </c>
      <c r="H35" s="595">
        <f>0+H33</f>
        <v>821.1</v>
      </c>
    </row>
    <row r="36" spans="1:8">
      <c r="A36" s="588">
        <v>15</v>
      </c>
      <c r="B36" s="589" t="s">
        <v>214</v>
      </c>
      <c r="C36" s="733" t="s">
        <v>369</v>
      </c>
      <c r="D36" s="733"/>
      <c r="E36" s="733"/>
      <c r="F36" s="590" t="s">
        <v>372</v>
      </c>
      <c r="G36" s="591">
        <v>1</v>
      </c>
      <c r="H36" s="592">
        <v>8508.6200000000008</v>
      </c>
    </row>
    <row r="37" spans="1:8">
      <c r="A37" s="588">
        <v>16</v>
      </c>
      <c r="B37" s="589" t="s">
        <v>214</v>
      </c>
      <c r="C37" s="733" t="s">
        <v>470</v>
      </c>
      <c r="D37" s="733"/>
      <c r="E37" s="733"/>
      <c r="F37" s="590" t="s">
        <v>372</v>
      </c>
      <c r="G37" s="591">
        <v>1</v>
      </c>
      <c r="H37" s="592">
        <v>9281.9500000000007</v>
      </c>
    </row>
    <row r="38" spans="1:8">
      <c r="A38" s="588">
        <v>17</v>
      </c>
      <c r="B38" s="589" t="s">
        <v>214</v>
      </c>
      <c r="C38" s="733" t="s">
        <v>471</v>
      </c>
      <c r="D38" s="733"/>
      <c r="E38" s="733"/>
      <c r="F38" s="590" t="s">
        <v>372</v>
      </c>
      <c r="G38" s="591">
        <v>1</v>
      </c>
      <c r="H38" s="592">
        <v>45713.26</v>
      </c>
    </row>
    <row r="39" spans="1:8">
      <c r="A39" s="588">
        <v>18</v>
      </c>
      <c r="B39" s="589" t="s">
        <v>214</v>
      </c>
      <c r="C39" s="733" t="s">
        <v>472</v>
      </c>
      <c r="D39" s="733"/>
      <c r="E39" s="733"/>
      <c r="F39" s="590" t="s">
        <v>372</v>
      </c>
      <c r="G39" s="591">
        <v>1</v>
      </c>
      <c r="H39" s="592">
        <v>659.96</v>
      </c>
    </row>
    <row r="40" spans="1:8">
      <c r="A40" s="588"/>
      <c r="B40" s="589"/>
      <c r="C40" s="728" t="s">
        <v>321</v>
      </c>
      <c r="D40" s="728"/>
      <c r="E40" s="728"/>
      <c r="F40" s="593" t="s">
        <v>372</v>
      </c>
      <c r="G40" s="594">
        <v>1</v>
      </c>
      <c r="H40" s="595">
        <f>0+H36+H37+H38</f>
        <v>63503.83</v>
      </c>
    </row>
    <row r="41" spans="1:8">
      <c r="C41" s="729"/>
      <c r="D41" s="729"/>
      <c r="E41" s="729"/>
    </row>
    <row r="43" spans="1:8">
      <c r="A43" s="730" t="s">
        <v>207</v>
      </c>
      <c r="B43" s="730"/>
      <c r="C43" s="730"/>
      <c r="D43" s="730"/>
      <c r="E43" s="731" t="s">
        <v>208</v>
      </c>
      <c r="F43" s="731"/>
      <c r="G43" s="731"/>
      <c r="H43" s="731"/>
    </row>
    <row r="44" spans="1:8">
      <c r="E44" s="732" t="s">
        <v>375</v>
      </c>
      <c r="F44" s="732"/>
      <c r="G44" s="732"/>
      <c r="H44" s="732"/>
    </row>
    <row r="47" spans="1:8">
      <c r="A47" s="730" t="s">
        <v>212</v>
      </c>
      <c r="B47" s="730"/>
      <c r="C47" s="730"/>
      <c r="D47" s="730"/>
      <c r="E47" s="731" t="s">
        <v>213</v>
      </c>
      <c r="F47" s="731"/>
      <c r="G47" s="731"/>
      <c r="H47" s="731"/>
    </row>
    <row r="48" spans="1:8">
      <c r="E48" s="732" t="s">
        <v>375</v>
      </c>
      <c r="F48" s="732"/>
      <c r="G48" s="732"/>
      <c r="H48" s="732"/>
    </row>
  </sheetData>
  <mergeCells count="40">
    <mergeCell ref="E48:H48"/>
    <mergeCell ref="C37:E37"/>
    <mergeCell ref="C38:E38"/>
    <mergeCell ref="C39:E39"/>
    <mergeCell ref="C40:E40"/>
    <mergeCell ref="C41:E41"/>
    <mergeCell ref="A43:D43"/>
    <mergeCell ref="E43:H43"/>
    <mergeCell ref="E44:H44"/>
    <mergeCell ref="A47:D47"/>
    <mergeCell ref="E47:H47"/>
    <mergeCell ref="C32:E32"/>
    <mergeCell ref="C33:E33"/>
    <mergeCell ref="C34:E34"/>
    <mergeCell ref="C35:E35"/>
    <mergeCell ref="C36:E36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rintOptions horizontalCentered="1" verticalCentered="1"/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2" spans="1:16" ht="9.9499999999999993" customHeight="1"/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/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216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/>
      <c r="J25" s="309"/>
      <c r="K25" s="310"/>
      <c r="L25" s="310"/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20000</v>
      </c>
      <c r="J30" s="394">
        <f>SUM(J31+J42+J61+J82+J89+J109+J135+J154+J164)</f>
        <v>20000</v>
      </c>
      <c r="K30" s="395">
        <f>SUM(K31+K42+K61+K82+K89+K109+K135+K154+K164)</f>
        <v>20000</v>
      </c>
      <c r="L30" s="394">
        <f>SUM(L31+L42+L61+L82+L89+L109+L135+L154+L164)</f>
        <v>20000</v>
      </c>
      <c r="M30" s="81"/>
      <c r="N30" s="81"/>
      <c r="O30" s="81"/>
      <c r="P30" s="81"/>
      <c r="Q30" s="81"/>
      <c r="R30" s="81"/>
    </row>
    <row r="31" spans="1:18" ht="25.5" hidden="1" customHeight="1" collapsed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0</v>
      </c>
      <c r="J31" s="394">
        <f>SUM(J32+J38)</f>
        <v>0</v>
      </c>
      <c r="K31" s="396">
        <f>SUM(K32+K38)</f>
        <v>0</v>
      </c>
      <c r="L31" s="397">
        <f>SUM(L32+L38)</f>
        <v>0</v>
      </c>
    </row>
    <row r="32" spans="1:18" hidden="1" collapsed="1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0</v>
      </c>
      <c r="J32" s="394">
        <f>SUM(J33)</f>
        <v>0</v>
      </c>
      <c r="K32" s="395">
        <f>SUM(K33)</f>
        <v>0</v>
      </c>
      <c r="L32" s="394">
        <f>SUM(L33)</f>
        <v>0</v>
      </c>
      <c r="Q32"/>
    </row>
    <row r="33" spans="1:18" ht="15.75" hidden="1" customHeight="1" collapsed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0</v>
      </c>
      <c r="J33" s="394">
        <f t="shared" ref="J33:L34" si="0">SUM(J34)</f>
        <v>0</v>
      </c>
      <c r="K33" s="394">
        <f t="shared" si="0"/>
        <v>0</v>
      </c>
      <c r="L33" s="394">
        <f t="shared" si="0"/>
        <v>0</v>
      </c>
      <c r="Q33" s="95"/>
    </row>
    <row r="34" spans="1:18" ht="15.75" hidden="1" customHeight="1" collapsed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0</v>
      </c>
      <c r="J34" s="395">
        <f t="shared" si="0"/>
        <v>0</v>
      </c>
      <c r="K34" s="395">
        <f t="shared" si="0"/>
        <v>0</v>
      </c>
      <c r="L34" s="395">
        <f t="shared" si="0"/>
        <v>0</v>
      </c>
      <c r="Q34" s="95"/>
    </row>
    <row r="35" spans="1:18" ht="15.75" hidden="1" customHeight="1" collapsed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0</v>
      </c>
      <c r="J35" s="312">
        <v>0</v>
      </c>
      <c r="K35" s="312">
        <v>0</v>
      </c>
      <c r="L35" s="312">
        <v>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hidden="1" customHeight="1" collapsed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0</v>
      </c>
      <c r="J38" s="394">
        <f t="shared" si="1"/>
        <v>0</v>
      </c>
      <c r="K38" s="395">
        <f t="shared" si="1"/>
        <v>0</v>
      </c>
      <c r="L38" s="394">
        <f t="shared" si="1"/>
        <v>0</v>
      </c>
      <c r="Q38" s="95"/>
    </row>
    <row r="39" spans="1:18" hidden="1" collapsed="1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0</v>
      </c>
      <c r="J39" s="394">
        <f t="shared" si="1"/>
        <v>0</v>
      </c>
      <c r="K39" s="394">
        <f t="shared" si="1"/>
        <v>0</v>
      </c>
      <c r="L39" s="394">
        <f t="shared" si="1"/>
        <v>0</v>
      </c>
      <c r="Q39"/>
    </row>
    <row r="40" spans="1:18" ht="15.75" hidden="1" customHeight="1" collapsed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0</v>
      </c>
      <c r="J40" s="394">
        <f t="shared" si="1"/>
        <v>0</v>
      </c>
      <c r="K40" s="394">
        <f t="shared" si="1"/>
        <v>0</v>
      </c>
      <c r="L40" s="394">
        <f t="shared" si="1"/>
        <v>0</v>
      </c>
      <c r="Q40" s="95"/>
    </row>
    <row r="41" spans="1:18" ht="15.75" hidden="1" customHeight="1" collapsed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0</v>
      </c>
      <c r="J41" s="312">
        <v>0</v>
      </c>
      <c r="K41" s="312">
        <v>0</v>
      </c>
      <c r="L41" s="312">
        <v>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20000</v>
      </c>
      <c r="J42" s="399">
        <f t="shared" si="2"/>
        <v>20000</v>
      </c>
      <c r="K42" s="398">
        <f t="shared" si="2"/>
        <v>20000</v>
      </c>
      <c r="L42" s="398">
        <f t="shared" si="2"/>
        <v>20000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20000</v>
      </c>
      <c r="J43" s="395">
        <f t="shared" si="2"/>
        <v>20000</v>
      </c>
      <c r="K43" s="394">
        <f t="shared" si="2"/>
        <v>20000</v>
      </c>
      <c r="L43" s="395">
        <f t="shared" si="2"/>
        <v>20000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20000</v>
      </c>
      <c r="J44" s="395">
        <f t="shared" si="2"/>
        <v>20000</v>
      </c>
      <c r="K44" s="397">
        <f t="shared" si="2"/>
        <v>20000</v>
      </c>
      <c r="L44" s="397">
        <f t="shared" si="2"/>
        <v>20000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20000</v>
      </c>
      <c r="J45" s="400">
        <f>SUM(J46:J60)</f>
        <v>20000</v>
      </c>
      <c r="K45" s="401">
        <f>SUM(K46:K60)</f>
        <v>20000</v>
      </c>
      <c r="L45" s="401">
        <f>SUM(L46:L60)</f>
        <v>20000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18500</v>
      </c>
      <c r="J54" s="312">
        <v>18500</v>
      </c>
      <c r="K54" s="312">
        <v>18500</v>
      </c>
      <c r="L54" s="312">
        <v>18500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1500</v>
      </c>
      <c r="J60" s="312">
        <v>1500</v>
      </c>
      <c r="K60" s="312">
        <v>1500</v>
      </c>
      <c r="L60" s="312">
        <v>1500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6300</v>
      </c>
      <c r="J180" s="402">
        <f>SUM(J181+J234+J299)</f>
        <v>6300</v>
      </c>
      <c r="K180" s="395">
        <f>SUM(K181+K234+K299)</f>
        <v>6300</v>
      </c>
      <c r="L180" s="394">
        <f>SUM(L181+L234+L299)</f>
        <v>6300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6300</v>
      </c>
      <c r="J181" s="398">
        <f>SUM(J182+J205+J212+J224+J228)</f>
        <v>6300</v>
      </c>
      <c r="K181" s="398">
        <f>SUM(K182+K205+K212+K224+K228)</f>
        <v>6300</v>
      </c>
      <c r="L181" s="398">
        <f>SUM(L182+L205+L212+L224+L228)</f>
        <v>6300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6300</v>
      </c>
      <c r="J182" s="402">
        <f>SUM(J183+J186+J191+J197+J202)</f>
        <v>6300</v>
      </c>
      <c r="K182" s="395">
        <f>SUM(K183+K186+K191+K197+K202)</f>
        <v>6300</v>
      </c>
      <c r="L182" s="394">
        <f>SUM(L183+L186+L191+L197+L202)</f>
        <v>6300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6300</v>
      </c>
      <c r="J191" s="402">
        <f>J192</f>
        <v>6300</v>
      </c>
      <c r="K191" s="395">
        <f>K192</f>
        <v>6300</v>
      </c>
      <c r="L191" s="394">
        <f>L192</f>
        <v>6300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6300</v>
      </c>
      <c r="J192" s="394">
        <f>SUM(J193:J196)</f>
        <v>6300</v>
      </c>
      <c r="K192" s="394">
        <f>SUM(K193:K196)</f>
        <v>6300</v>
      </c>
      <c r="L192" s="394">
        <f>SUM(L193:L196)</f>
        <v>6300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5580</v>
      </c>
      <c r="J194" s="313">
        <v>5580</v>
      </c>
      <c r="K194" s="313">
        <v>5580</v>
      </c>
      <c r="L194" s="313">
        <v>5580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customHeight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720</v>
      </c>
      <c r="J196" s="324">
        <v>720</v>
      </c>
      <c r="K196" s="313">
        <v>720</v>
      </c>
      <c r="L196" s="313">
        <v>720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26300</v>
      </c>
      <c r="J364" s="405">
        <f>SUM(J30+J180)</f>
        <v>26300</v>
      </c>
      <c r="K364" s="405">
        <f>SUM(K30+K180)</f>
        <v>26300</v>
      </c>
      <c r="L364" s="405">
        <f>SUM(L30+L180)</f>
        <v>26300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>
      <selection activeCell="S38" sqref="S38"/>
    </sheetView>
  </sheetViews>
  <sheetFormatPr defaultRowHeight="15"/>
  <cols>
    <col min="1" max="2" width="1.85546875" style="415" customWidth="1"/>
    <col min="3" max="3" width="1.5703125" style="415" customWidth="1"/>
    <col min="4" max="4" width="2.28515625" style="415" customWidth="1"/>
    <col min="5" max="5" width="2" style="415" customWidth="1"/>
    <col min="6" max="6" width="2.42578125" style="415" customWidth="1"/>
    <col min="7" max="7" width="35.85546875" style="415" customWidth="1"/>
    <col min="8" max="8" width="3.42578125" style="415" customWidth="1"/>
    <col min="9" max="9" width="11.85546875" style="415" customWidth="1"/>
    <col min="10" max="10" width="12.42578125" style="415" customWidth="1"/>
    <col min="11" max="11" width="13.28515625" style="415" customWidth="1"/>
    <col min="12" max="12" width="9.140625" style="415" customWidth="1"/>
    <col min="13" max="26" width="9.140625" customWidth="1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268" max="282" width="9.140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524" max="538" width="9.140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780" max="794" width="9.140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036" max="1050" width="9.140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292" max="1306" width="9.140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548" max="1562" width="9.140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1804" max="1818" width="9.140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060" max="2074" width="9.140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316" max="2330" width="9.140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572" max="2586" width="9.140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2828" max="2842" width="9.140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084" max="3098" width="9.140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340" max="3354" width="9.140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596" max="3610" width="9.140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3852" max="3866" width="9.140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108" max="4122" width="9.140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364" max="4378" width="9.140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620" max="4634" width="9.140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4876" max="4890" width="9.140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132" max="5146" width="9.140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388" max="5402" width="9.140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644" max="5658" width="9.140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5900" max="5914" width="9.140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156" max="6170" width="9.140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412" max="6426" width="9.140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668" max="6682" width="9.140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6924" max="6938" width="9.140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180" max="7194" width="9.140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436" max="7450" width="9.140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692" max="7706" width="9.140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7948" max="7962" width="9.140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204" max="8218" width="9.140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460" max="8474" width="9.140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716" max="8730" width="9.140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8972" max="8986" width="9.140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228" max="9242" width="9.140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484" max="9498" width="9.140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740" max="9754" width="9.140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9996" max="10010" width="9.140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252" max="10266" width="9.140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508" max="10522" width="9.140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0764" max="10778" width="9.140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020" max="11034" width="9.140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276" max="11290" width="9.140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532" max="11546" width="9.140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1788" max="11802" width="9.140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044" max="12058" width="9.140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300" max="12314" width="9.140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556" max="12570" width="9.140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2812" max="12826" width="9.140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068" max="13082" width="9.140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324" max="13338" width="9.140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580" max="13594" width="9.140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3836" max="13850" width="9.140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092" max="14106" width="9.140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348" max="14362" width="9.140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604" max="14618" width="9.140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4860" max="14874" width="9.140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116" max="15130" width="9.140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372" max="15386" width="9.140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628" max="15642" width="9.140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5884" max="15898" width="9.140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  <col min="16140" max="16154" width="9.140625" customWidth="1"/>
  </cols>
  <sheetData>
    <row r="1" spans="1:11" s="412" customFormat="1">
      <c r="H1" s="413" t="s">
        <v>427</v>
      </c>
      <c r="I1" s="414"/>
      <c r="J1" s="415"/>
    </row>
    <row r="2" spans="1:11" s="412" customFormat="1">
      <c r="H2" s="413" t="s">
        <v>428</v>
      </c>
      <c r="I2" s="414"/>
      <c r="J2" s="415"/>
    </row>
    <row r="3" spans="1:11" s="412" customFormat="1" ht="15.75" customHeight="1">
      <c r="H3" s="413" t="s">
        <v>429</v>
      </c>
      <c r="I3" s="414"/>
      <c r="J3" s="416"/>
    </row>
    <row r="4" spans="1:11" s="412" customFormat="1" ht="15.75" customHeight="1">
      <c r="H4" s="417"/>
      <c r="I4" s="415"/>
      <c r="J4" s="416"/>
    </row>
    <row r="5" spans="1:11" s="412" customFormat="1" ht="14.25" customHeight="1">
      <c r="B5" s="418"/>
      <c r="C5" s="418"/>
      <c r="D5" s="418"/>
      <c r="E5" s="418"/>
      <c r="G5" s="754" t="s">
        <v>430</v>
      </c>
      <c r="H5" s="754"/>
      <c r="I5" s="754"/>
      <c r="J5" s="754"/>
      <c r="K5" s="754"/>
    </row>
    <row r="6" spans="1:11" s="412" customFormat="1" ht="14.25" customHeight="1">
      <c r="B6" s="418"/>
      <c r="C6" s="418"/>
      <c r="D6" s="418"/>
      <c r="E6" s="418"/>
      <c r="G6" s="753" t="s">
        <v>5</v>
      </c>
      <c r="H6" s="753"/>
      <c r="I6" s="753"/>
      <c r="J6" s="753"/>
      <c r="K6" s="753"/>
    </row>
    <row r="7" spans="1:11" s="412" customFormat="1" ht="12" customHeight="1">
      <c r="A7" s="418"/>
      <c r="B7" s="418"/>
      <c r="C7" s="418"/>
      <c r="D7" s="418"/>
      <c r="E7" s="419"/>
      <c r="F7" s="419"/>
      <c r="G7" s="755" t="s">
        <v>6</v>
      </c>
      <c r="H7" s="755"/>
      <c r="I7" s="755"/>
      <c r="J7" s="755"/>
      <c r="K7" s="755"/>
    </row>
    <row r="8" spans="1:11" s="412" customFormat="1" ht="10.5" customHeight="1">
      <c r="A8" s="418"/>
      <c r="B8" s="418"/>
      <c r="C8" s="418"/>
      <c r="D8" s="418"/>
      <c r="E8" s="418"/>
      <c r="F8" s="420"/>
      <c r="G8" s="744"/>
      <c r="H8" s="744"/>
      <c r="I8" s="732"/>
      <c r="J8" s="732"/>
      <c r="K8" s="732"/>
    </row>
    <row r="9" spans="1:11" s="412" customFormat="1" ht="13.5" customHeight="1">
      <c r="A9" s="756" t="s">
        <v>431</v>
      </c>
      <c r="B9" s="757"/>
      <c r="C9" s="757"/>
      <c r="D9" s="757"/>
      <c r="E9" s="757"/>
      <c r="F9" s="757"/>
      <c r="G9" s="757"/>
      <c r="H9" s="757"/>
      <c r="I9" s="757"/>
      <c r="J9" s="757"/>
      <c r="K9" s="757"/>
    </row>
    <row r="10" spans="1:11" s="412" customFormat="1" ht="9.75" customHeight="1">
      <c r="A10" s="421"/>
      <c r="B10" s="422"/>
      <c r="C10" s="422"/>
      <c r="D10" s="422"/>
      <c r="E10" s="422"/>
      <c r="F10" s="422"/>
      <c r="G10" s="422"/>
      <c r="H10" s="422"/>
      <c r="I10" s="422"/>
      <c r="J10" s="422"/>
      <c r="K10" s="422"/>
    </row>
    <row r="11" spans="1:11" s="412" customFormat="1" ht="12.75" customHeight="1">
      <c r="A11" s="750" t="s">
        <v>502</v>
      </c>
      <c r="B11" s="732"/>
      <c r="C11" s="732"/>
      <c r="D11" s="732"/>
      <c r="E11" s="732"/>
      <c r="F11" s="732"/>
      <c r="G11" s="732"/>
      <c r="H11" s="732"/>
      <c r="I11" s="732"/>
      <c r="J11" s="732"/>
      <c r="K11" s="732"/>
    </row>
    <row r="12" spans="1:11" s="412" customFormat="1" ht="12.75" customHeight="1">
      <c r="A12" s="421"/>
      <c r="B12" s="422"/>
      <c r="C12" s="422"/>
      <c r="D12" s="422"/>
      <c r="E12" s="422"/>
      <c r="F12" s="422"/>
      <c r="G12" s="732" t="s">
        <v>496</v>
      </c>
      <c r="H12" s="732"/>
      <c r="I12" s="732"/>
      <c r="J12" s="732"/>
      <c r="K12" s="732"/>
    </row>
    <row r="13" spans="1:11" s="412" customFormat="1" ht="11.25" customHeight="1">
      <c r="A13" s="421"/>
      <c r="B13" s="422"/>
      <c r="C13" s="422"/>
      <c r="D13" s="422"/>
      <c r="E13" s="422"/>
      <c r="F13" s="422"/>
      <c r="G13" s="749" t="s">
        <v>539</v>
      </c>
      <c r="H13" s="732"/>
      <c r="I13" s="732"/>
      <c r="J13" s="732"/>
      <c r="K13" s="732"/>
    </row>
    <row r="14" spans="1:11" s="412" customFormat="1" ht="11.25" customHeight="1">
      <c r="A14" s="421"/>
      <c r="B14" s="422"/>
      <c r="C14" s="422"/>
      <c r="D14" s="422"/>
      <c r="E14" s="422"/>
      <c r="F14" s="422"/>
      <c r="G14" s="420"/>
      <c r="H14" s="420"/>
      <c r="I14" s="420"/>
      <c r="J14" s="420"/>
      <c r="K14" s="420"/>
    </row>
    <row r="15" spans="1:11" s="412" customFormat="1" ht="12.75" customHeight="1">
      <c r="A15" s="750" t="s">
        <v>8</v>
      </c>
      <c r="B15" s="732"/>
      <c r="C15" s="732"/>
      <c r="D15" s="732"/>
      <c r="E15" s="732"/>
      <c r="F15" s="732"/>
      <c r="G15" s="732"/>
      <c r="H15" s="732"/>
      <c r="I15" s="732"/>
      <c r="J15" s="732"/>
      <c r="K15" s="732"/>
    </row>
    <row r="16" spans="1:11" s="412" customFormat="1" ht="12.75" customHeight="1">
      <c r="A16" s="420" t="s">
        <v>432</v>
      </c>
      <c r="B16" s="420"/>
      <c r="C16" s="420"/>
      <c r="D16" s="420"/>
      <c r="E16" s="420"/>
      <c r="F16" s="420"/>
      <c r="G16" s="732" t="s">
        <v>503</v>
      </c>
      <c r="H16" s="732"/>
      <c r="I16" s="745"/>
      <c r="J16" s="745"/>
      <c r="K16" s="745"/>
    </row>
    <row r="17" spans="1:11" s="412" customFormat="1" ht="12.75" customHeight="1">
      <c r="A17" s="423"/>
      <c r="B17" s="420"/>
      <c r="C17" s="420"/>
      <c r="D17" s="420"/>
      <c r="E17" s="420"/>
      <c r="F17" s="420"/>
      <c r="G17" s="420" t="s">
        <v>433</v>
      </c>
      <c r="H17" s="420"/>
      <c r="K17" s="424"/>
    </row>
    <row r="18" spans="1:11" s="412" customFormat="1" ht="12" customHeight="1">
      <c r="A18" s="732"/>
      <c r="B18" s="732"/>
      <c r="C18" s="732"/>
      <c r="D18" s="732"/>
      <c r="E18" s="732"/>
      <c r="F18" s="732"/>
      <c r="G18" s="732"/>
      <c r="H18" s="732"/>
      <c r="I18" s="732"/>
      <c r="J18" s="732"/>
      <c r="K18" s="732"/>
    </row>
    <row r="19" spans="1:11" s="412" customFormat="1" ht="12.75" customHeight="1">
      <c r="A19" s="423"/>
      <c r="B19" s="420"/>
      <c r="C19" s="420"/>
      <c r="D19" s="420"/>
      <c r="E19" s="420"/>
      <c r="F19" s="420"/>
      <c r="G19" s="420"/>
      <c r="H19" s="420"/>
      <c r="I19" s="425"/>
      <c r="J19" s="426"/>
      <c r="K19" s="427" t="s">
        <v>12</v>
      </c>
    </row>
    <row r="20" spans="1:11" s="412" customFormat="1" ht="13.5" customHeight="1">
      <c r="A20" s="423"/>
      <c r="B20" s="420"/>
      <c r="C20" s="420"/>
      <c r="D20" s="420"/>
      <c r="E20" s="420"/>
      <c r="F20" s="420"/>
      <c r="G20" s="420"/>
      <c r="H20" s="420"/>
      <c r="I20" s="428"/>
      <c r="J20" s="428" t="s">
        <v>434</v>
      </c>
      <c r="K20" s="429" t="s">
        <v>16</v>
      </c>
    </row>
    <row r="21" spans="1:11" s="412" customFormat="1" ht="11.25" customHeight="1">
      <c r="A21" s="423"/>
      <c r="B21" s="420"/>
      <c r="C21" s="420"/>
      <c r="D21" s="420"/>
      <c r="E21" s="420"/>
      <c r="F21" s="420"/>
      <c r="G21" s="420"/>
      <c r="H21" s="420"/>
      <c r="I21" s="428"/>
      <c r="J21" s="428" t="s">
        <v>14</v>
      </c>
      <c r="K21" s="429"/>
    </row>
    <row r="22" spans="1:11" s="412" customFormat="1" ht="12" customHeight="1">
      <c r="A22" s="423"/>
      <c r="B22" s="420"/>
      <c r="C22" s="420"/>
      <c r="D22" s="420"/>
      <c r="E22" s="420"/>
      <c r="F22" s="420"/>
      <c r="G22" s="420" t="s">
        <v>504</v>
      </c>
      <c r="H22" s="420"/>
      <c r="I22" s="430"/>
      <c r="J22" s="428" t="s">
        <v>15</v>
      </c>
      <c r="K22" s="429"/>
    </row>
    <row r="23" spans="1:11" s="412" customFormat="1" ht="11.25" customHeight="1">
      <c r="A23" s="418"/>
      <c r="B23" s="418"/>
      <c r="C23" s="418"/>
      <c r="D23" s="418"/>
      <c r="E23" s="418"/>
      <c r="F23" s="418"/>
      <c r="G23" s="420"/>
      <c r="H23" s="420"/>
      <c r="I23" s="431"/>
      <c r="J23" s="431"/>
      <c r="K23" s="432"/>
    </row>
    <row r="24" spans="1:11" s="412" customFormat="1" ht="11.25" customHeight="1">
      <c r="A24" s="418"/>
      <c r="B24" s="418"/>
      <c r="C24" s="418"/>
      <c r="D24" s="418"/>
      <c r="E24" s="418"/>
      <c r="F24" s="418"/>
      <c r="G24" s="433"/>
      <c r="H24" s="420"/>
      <c r="I24" s="431"/>
      <c r="J24" s="431"/>
      <c r="K24" s="430" t="s">
        <v>435</v>
      </c>
    </row>
    <row r="25" spans="1:11" s="412" customFormat="1" ht="12" customHeight="1">
      <c r="A25" s="751" t="s">
        <v>23</v>
      </c>
      <c r="B25" s="752"/>
      <c r="C25" s="752"/>
      <c r="D25" s="752"/>
      <c r="E25" s="752"/>
      <c r="F25" s="752"/>
      <c r="G25" s="751" t="s">
        <v>24</v>
      </c>
      <c r="H25" s="751" t="s">
        <v>436</v>
      </c>
      <c r="I25" s="758" t="s">
        <v>437</v>
      </c>
      <c r="J25" s="759"/>
      <c r="K25" s="759"/>
    </row>
    <row r="26" spans="1:11" s="412" customFormat="1" ht="12" customHeight="1">
      <c r="A26" s="752"/>
      <c r="B26" s="752"/>
      <c r="C26" s="752"/>
      <c r="D26" s="752"/>
      <c r="E26" s="752"/>
      <c r="F26" s="752"/>
      <c r="G26" s="751"/>
      <c r="H26" s="751"/>
      <c r="I26" s="760" t="s">
        <v>383</v>
      </c>
      <c r="J26" s="760"/>
      <c r="K26" s="761"/>
    </row>
    <row r="27" spans="1:11" s="412" customFormat="1" ht="25.5" customHeight="1">
      <c r="A27" s="752"/>
      <c r="B27" s="752"/>
      <c r="C27" s="752"/>
      <c r="D27" s="752"/>
      <c r="E27" s="752"/>
      <c r="F27" s="752"/>
      <c r="G27" s="751"/>
      <c r="H27" s="751"/>
      <c r="I27" s="751" t="s">
        <v>438</v>
      </c>
      <c r="J27" s="751" t="s">
        <v>439</v>
      </c>
      <c r="K27" s="762"/>
    </row>
    <row r="28" spans="1:11" s="412" customFormat="1" ht="38.25" customHeight="1">
      <c r="A28" s="752"/>
      <c r="B28" s="752"/>
      <c r="C28" s="752"/>
      <c r="D28" s="752"/>
      <c r="E28" s="752"/>
      <c r="F28" s="752"/>
      <c r="G28" s="751"/>
      <c r="H28" s="751"/>
      <c r="I28" s="751"/>
      <c r="J28" s="434" t="s">
        <v>440</v>
      </c>
      <c r="K28" s="434" t="s">
        <v>441</v>
      </c>
    </row>
    <row r="29" spans="1:11" s="412" customFormat="1" ht="12" customHeight="1">
      <c r="A29" s="743">
        <v>1</v>
      </c>
      <c r="B29" s="743"/>
      <c r="C29" s="743"/>
      <c r="D29" s="743"/>
      <c r="E29" s="743"/>
      <c r="F29" s="743"/>
      <c r="G29" s="435">
        <v>2</v>
      </c>
      <c r="H29" s="435">
        <v>3</v>
      </c>
      <c r="I29" s="435">
        <v>4</v>
      </c>
      <c r="J29" s="435">
        <v>5</v>
      </c>
      <c r="K29" s="435">
        <v>6</v>
      </c>
    </row>
    <row r="30" spans="1:11" s="412" customFormat="1" ht="12" customHeight="1">
      <c r="A30" s="436">
        <v>2</v>
      </c>
      <c r="B30" s="436"/>
      <c r="C30" s="437"/>
      <c r="D30" s="437"/>
      <c r="E30" s="437"/>
      <c r="F30" s="437"/>
      <c r="G30" s="438" t="s">
        <v>442</v>
      </c>
      <c r="H30" s="439">
        <v>1</v>
      </c>
      <c r="I30" s="440">
        <f>I31+I37+I39+I42+I47+I59+I65+I74+I80</f>
        <v>565.62</v>
      </c>
      <c r="J30" s="440">
        <f>J31+J37+J39+J42+J47+J59+J65+J74+J80</f>
        <v>10813.95</v>
      </c>
      <c r="K30" s="440">
        <f>K31+K37+K39+K42+K47+K59+K65+K74+K80</f>
        <v>0</v>
      </c>
    </row>
    <row r="31" spans="1:11" s="442" customFormat="1" ht="12" hidden="1" customHeight="1" collapsed="1">
      <c r="A31" s="436">
        <v>2</v>
      </c>
      <c r="B31" s="436">
        <v>1</v>
      </c>
      <c r="C31" s="436"/>
      <c r="D31" s="436"/>
      <c r="E31" s="436"/>
      <c r="F31" s="436"/>
      <c r="G31" s="441" t="s">
        <v>34</v>
      </c>
      <c r="H31" s="439">
        <v>2</v>
      </c>
      <c r="I31" s="440">
        <f>I32+I36</f>
        <v>0</v>
      </c>
      <c r="J31" s="440">
        <f>J32+J36</f>
        <v>0</v>
      </c>
      <c r="K31" s="440">
        <f>K32+K36</f>
        <v>0</v>
      </c>
    </row>
    <row r="32" spans="1:11" s="412" customFormat="1" ht="12" hidden="1" customHeight="1" collapsed="1">
      <c r="A32" s="437">
        <v>2</v>
      </c>
      <c r="B32" s="437">
        <v>1</v>
      </c>
      <c r="C32" s="437">
        <v>1</v>
      </c>
      <c r="D32" s="437"/>
      <c r="E32" s="437"/>
      <c r="F32" s="437"/>
      <c r="G32" s="443" t="s">
        <v>443</v>
      </c>
      <c r="H32" s="435">
        <v>3</v>
      </c>
      <c r="I32" s="444">
        <f>I33+I35</f>
        <v>0</v>
      </c>
      <c r="J32" s="444">
        <f>J33+J35</f>
        <v>0</v>
      </c>
      <c r="K32" s="444">
        <f>K33+K35</f>
        <v>0</v>
      </c>
    </row>
    <row r="33" spans="1:11" s="412" customFormat="1" ht="12" hidden="1" customHeight="1" collapsed="1">
      <c r="A33" s="437">
        <v>2</v>
      </c>
      <c r="B33" s="437">
        <v>1</v>
      </c>
      <c r="C33" s="437">
        <v>1</v>
      </c>
      <c r="D33" s="437">
        <v>1</v>
      </c>
      <c r="E33" s="437">
        <v>1</v>
      </c>
      <c r="F33" s="437">
        <v>1</v>
      </c>
      <c r="G33" s="443" t="s">
        <v>444</v>
      </c>
      <c r="H33" s="435">
        <v>4</v>
      </c>
      <c r="I33" s="444"/>
      <c r="J33" s="444"/>
      <c r="K33" s="444"/>
    </row>
    <row r="34" spans="1:11" s="412" customFormat="1" ht="12" hidden="1" customHeight="1" collapsed="1">
      <c r="A34" s="437"/>
      <c r="B34" s="437"/>
      <c r="C34" s="437"/>
      <c r="D34" s="437"/>
      <c r="E34" s="437"/>
      <c r="F34" s="437"/>
      <c r="G34" s="443" t="s">
        <v>445</v>
      </c>
      <c r="H34" s="435">
        <v>5</v>
      </c>
      <c r="I34" s="444"/>
      <c r="J34" s="444"/>
      <c r="K34" s="444"/>
    </row>
    <row r="35" spans="1:11" s="412" customFormat="1" ht="12" hidden="1" customHeight="1" collapsed="1">
      <c r="A35" s="437">
        <v>2</v>
      </c>
      <c r="B35" s="437">
        <v>1</v>
      </c>
      <c r="C35" s="437">
        <v>1</v>
      </c>
      <c r="D35" s="437">
        <v>1</v>
      </c>
      <c r="E35" s="437">
        <v>2</v>
      </c>
      <c r="F35" s="437">
        <v>1</v>
      </c>
      <c r="G35" s="443" t="s">
        <v>37</v>
      </c>
      <c r="H35" s="435">
        <v>6</v>
      </c>
      <c r="I35" s="444"/>
      <c r="J35" s="444"/>
      <c r="K35" s="444"/>
    </row>
    <row r="36" spans="1:11" s="412" customFormat="1" ht="12" hidden="1" customHeight="1" collapsed="1">
      <c r="A36" s="437">
        <v>2</v>
      </c>
      <c r="B36" s="437">
        <v>1</v>
      </c>
      <c r="C36" s="437">
        <v>2</v>
      </c>
      <c r="D36" s="437"/>
      <c r="E36" s="437"/>
      <c r="F36" s="437"/>
      <c r="G36" s="443" t="s">
        <v>38</v>
      </c>
      <c r="H36" s="435">
        <v>7</v>
      </c>
      <c r="I36" s="444"/>
      <c r="J36" s="444"/>
      <c r="K36" s="444"/>
    </row>
    <row r="37" spans="1:11" s="442" customFormat="1" ht="12" customHeight="1">
      <c r="A37" s="436">
        <v>2</v>
      </c>
      <c r="B37" s="436">
        <v>2</v>
      </c>
      <c r="C37" s="436"/>
      <c r="D37" s="436"/>
      <c r="E37" s="436"/>
      <c r="F37" s="436"/>
      <c r="G37" s="441" t="s">
        <v>446</v>
      </c>
      <c r="H37" s="439">
        <v>8</v>
      </c>
      <c r="I37" s="445">
        <f>I38</f>
        <v>565.62</v>
      </c>
      <c r="J37" s="445">
        <f>J38</f>
        <v>10813.95</v>
      </c>
      <c r="K37" s="445">
        <f>K38</f>
        <v>0</v>
      </c>
    </row>
    <row r="38" spans="1:11" s="412" customFormat="1" ht="12" customHeight="1">
      <c r="A38" s="437">
        <v>2</v>
      </c>
      <c r="B38" s="437">
        <v>2</v>
      </c>
      <c r="C38" s="437">
        <v>1</v>
      </c>
      <c r="D38" s="437"/>
      <c r="E38" s="437"/>
      <c r="F38" s="437"/>
      <c r="G38" s="443" t="s">
        <v>446</v>
      </c>
      <c r="H38" s="435">
        <v>9</v>
      </c>
      <c r="I38" s="444">
        <v>565.62</v>
      </c>
      <c r="J38" s="444">
        <v>10813.95</v>
      </c>
      <c r="K38" s="444"/>
    </row>
    <row r="39" spans="1:11" s="442" customFormat="1" ht="12" hidden="1" customHeight="1" collapsed="1">
      <c r="A39" s="436">
        <v>2</v>
      </c>
      <c r="B39" s="436">
        <v>3</v>
      </c>
      <c r="C39" s="436"/>
      <c r="D39" s="436"/>
      <c r="E39" s="436"/>
      <c r="F39" s="436"/>
      <c r="G39" s="441" t="s">
        <v>55</v>
      </c>
      <c r="H39" s="439">
        <v>10</v>
      </c>
      <c r="I39" s="440">
        <f>I40+I41</f>
        <v>0</v>
      </c>
      <c r="J39" s="440">
        <f>J40+J41</f>
        <v>0</v>
      </c>
      <c r="K39" s="440">
        <f>K40+K41</f>
        <v>0</v>
      </c>
    </row>
    <row r="40" spans="1:11" s="412" customFormat="1" ht="12" hidden="1" customHeight="1" collapsed="1">
      <c r="A40" s="437">
        <v>2</v>
      </c>
      <c r="B40" s="437">
        <v>3</v>
      </c>
      <c r="C40" s="437">
        <v>1</v>
      </c>
      <c r="D40" s="437"/>
      <c r="E40" s="437"/>
      <c r="F40" s="437"/>
      <c r="G40" s="443" t="s">
        <v>56</v>
      </c>
      <c r="H40" s="435">
        <v>11</v>
      </c>
      <c r="I40" s="444"/>
      <c r="J40" s="444"/>
      <c r="K40" s="444"/>
    </row>
    <row r="41" spans="1:11" s="412" customFormat="1" ht="12" hidden="1" customHeight="1" collapsed="1">
      <c r="A41" s="437">
        <v>2</v>
      </c>
      <c r="B41" s="437">
        <v>3</v>
      </c>
      <c r="C41" s="437">
        <v>2</v>
      </c>
      <c r="D41" s="437"/>
      <c r="E41" s="437"/>
      <c r="F41" s="437"/>
      <c r="G41" s="443" t="s">
        <v>67</v>
      </c>
      <c r="H41" s="435">
        <v>12</v>
      </c>
      <c r="I41" s="444"/>
      <c r="J41" s="444"/>
      <c r="K41" s="444"/>
    </row>
    <row r="42" spans="1:11" s="442" customFormat="1" ht="12" hidden="1" customHeight="1" collapsed="1">
      <c r="A42" s="436">
        <v>2</v>
      </c>
      <c r="B42" s="436">
        <v>4</v>
      </c>
      <c r="C42" s="436"/>
      <c r="D42" s="436"/>
      <c r="E42" s="436"/>
      <c r="F42" s="436"/>
      <c r="G42" s="441" t="s">
        <v>68</v>
      </c>
      <c r="H42" s="439">
        <v>13</v>
      </c>
      <c r="I42" s="440">
        <f>I43</f>
        <v>0</v>
      </c>
      <c r="J42" s="440">
        <f>J43</f>
        <v>0</v>
      </c>
      <c r="K42" s="440">
        <f>K43</f>
        <v>0</v>
      </c>
    </row>
    <row r="43" spans="1:11" s="412" customFormat="1" ht="12" hidden="1" customHeight="1" collapsed="1">
      <c r="A43" s="437">
        <v>2</v>
      </c>
      <c r="B43" s="437">
        <v>4</v>
      </c>
      <c r="C43" s="437">
        <v>1</v>
      </c>
      <c r="D43" s="437"/>
      <c r="E43" s="437"/>
      <c r="F43" s="437"/>
      <c r="G43" s="443" t="s">
        <v>447</v>
      </c>
      <c r="H43" s="435">
        <v>14</v>
      </c>
      <c r="I43" s="444">
        <f>I44+I45+I46</f>
        <v>0</v>
      </c>
      <c r="J43" s="444">
        <f>J44+J45+J46</f>
        <v>0</v>
      </c>
      <c r="K43" s="444">
        <f>K44+K45+K46</f>
        <v>0</v>
      </c>
    </row>
    <row r="44" spans="1:11" s="412" customFormat="1" ht="12" hidden="1" customHeight="1" collapsed="1">
      <c r="A44" s="437">
        <v>2</v>
      </c>
      <c r="B44" s="437">
        <v>4</v>
      </c>
      <c r="C44" s="437">
        <v>1</v>
      </c>
      <c r="D44" s="437">
        <v>1</v>
      </c>
      <c r="E44" s="437">
        <v>1</v>
      </c>
      <c r="F44" s="437">
        <v>1</v>
      </c>
      <c r="G44" s="443" t="s">
        <v>70</v>
      </c>
      <c r="H44" s="435">
        <v>15</v>
      </c>
      <c r="I44" s="444"/>
      <c r="J44" s="444"/>
      <c r="K44" s="444"/>
    </row>
    <row r="45" spans="1:11" s="412" customFormat="1" ht="12" hidden="1" customHeight="1" collapsed="1">
      <c r="A45" s="437">
        <v>2</v>
      </c>
      <c r="B45" s="437">
        <v>4</v>
      </c>
      <c r="C45" s="437">
        <v>1</v>
      </c>
      <c r="D45" s="437">
        <v>1</v>
      </c>
      <c r="E45" s="437">
        <v>1</v>
      </c>
      <c r="F45" s="437">
        <v>2</v>
      </c>
      <c r="G45" s="443" t="s">
        <v>71</v>
      </c>
      <c r="H45" s="435">
        <v>16</v>
      </c>
      <c r="I45" s="444"/>
      <c r="J45" s="444"/>
      <c r="K45" s="444"/>
    </row>
    <row r="46" spans="1:11" s="412" customFormat="1" ht="12" hidden="1" customHeight="1" collapsed="1">
      <c r="A46" s="437">
        <v>2</v>
      </c>
      <c r="B46" s="437">
        <v>4</v>
      </c>
      <c r="C46" s="437">
        <v>1</v>
      </c>
      <c r="D46" s="437">
        <v>1</v>
      </c>
      <c r="E46" s="437">
        <v>1</v>
      </c>
      <c r="F46" s="437">
        <v>3</v>
      </c>
      <c r="G46" s="443" t="s">
        <v>72</v>
      </c>
      <c r="H46" s="435">
        <v>17</v>
      </c>
      <c r="I46" s="444"/>
      <c r="J46" s="444"/>
      <c r="K46" s="444"/>
    </row>
    <row r="47" spans="1:11" s="442" customFormat="1" ht="12" hidden="1" customHeight="1" collapsed="1">
      <c r="A47" s="436">
        <v>2</v>
      </c>
      <c r="B47" s="436">
        <v>5</v>
      </c>
      <c r="C47" s="436"/>
      <c r="D47" s="436"/>
      <c r="E47" s="436"/>
      <c r="F47" s="436"/>
      <c r="G47" s="441" t="s">
        <v>73</v>
      </c>
      <c r="H47" s="439">
        <v>18</v>
      </c>
      <c r="I47" s="440">
        <f>I48+I51+I54</f>
        <v>0</v>
      </c>
      <c r="J47" s="440">
        <f>J48+J51+J54</f>
        <v>0</v>
      </c>
      <c r="K47" s="440">
        <f>K48+K51+K54</f>
        <v>0</v>
      </c>
    </row>
    <row r="48" spans="1:11" s="412" customFormat="1" ht="12" hidden="1" customHeight="1" collapsed="1">
      <c r="A48" s="437">
        <v>2</v>
      </c>
      <c r="B48" s="437">
        <v>5</v>
      </c>
      <c r="C48" s="437">
        <v>1</v>
      </c>
      <c r="D48" s="437"/>
      <c r="E48" s="437"/>
      <c r="F48" s="437"/>
      <c r="G48" s="443" t="s">
        <v>74</v>
      </c>
      <c r="H48" s="435">
        <v>19</v>
      </c>
      <c r="I48" s="444">
        <f>I49+I50</f>
        <v>0</v>
      </c>
      <c r="J48" s="444">
        <f>J49+J50</f>
        <v>0</v>
      </c>
      <c r="K48" s="444">
        <f>K49+K50</f>
        <v>0</v>
      </c>
    </row>
    <row r="49" spans="1:11" s="412" customFormat="1" ht="24" hidden="1" customHeight="1" collapsed="1">
      <c r="A49" s="437">
        <v>2</v>
      </c>
      <c r="B49" s="437">
        <v>5</v>
      </c>
      <c r="C49" s="437">
        <v>1</v>
      </c>
      <c r="D49" s="437">
        <v>1</v>
      </c>
      <c r="E49" s="437">
        <v>1</v>
      </c>
      <c r="F49" s="437">
        <v>1</v>
      </c>
      <c r="G49" s="443" t="s">
        <v>75</v>
      </c>
      <c r="H49" s="435">
        <v>20</v>
      </c>
      <c r="I49" s="444"/>
      <c r="J49" s="444"/>
      <c r="K49" s="444"/>
    </row>
    <row r="50" spans="1:11" s="412" customFormat="1" ht="12" hidden="1" customHeight="1" collapsed="1">
      <c r="A50" s="437">
        <v>2</v>
      </c>
      <c r="B50" s="437">
        <v>5</v>
      </c>
      <c r="C50" s="437">
        <v>1</v>
      </c>
      <c r="D50" s="437">
        <v>1</v>
      </c>
      <c r="E50" s="437">
        <v>1</v>
      </c>
      <c r="F50" s="437">
        <v>2</v>
      </c>
      <c r="G50" s="443" t="s">
        <v>76</v>
      </c>
      <c r="H50" s="435">
        <v>21</v>
      </c>
      <c r="I50" s="444"/>
      <c r="J50" s="444"/>
      <c r="K50" s="444"/>
    </row>
    <row r="51" spans="1:11" s="412" customFormat="1" ht="12" hidden="1" customHeight="1" collapsed="1">
      <c r="A51" s="437">
        <v>2</v>
      </c>
      <c r="B51" s="437">
        <v>5</v>
      </c>
      <c r="C51" s="437">
        <v>2</v>
      </c>
      <c r="D51" s="437"/>
      <c r="E51" s="437"/>
      <c r="F51" s="437"/>
      <c r="G51" s="443" t="s">
        <v>77</v>
      </c>
      <c r="H51" s="435">
        <v>22</v>
      </c>
      <c r="I51" s="444">
        <f>I52+I53</f>
        <v>0</v>
      </c>
      <c r="J51" s="444">
        <f>J52+J53</f>
        <v>0</v>
      </c>
      <c r="K51" s="444">
        <f>K52+K53</f>
        <v>0</v>
      </c>
    </row>
    <row r="52" spans="1:11" s="412" customFormat="1" ht="24" hidden="1" customHeight="1" collapsed="1">
      <c r="A52" s="437">
        <v>2</v>
      </c>
      <c r="B52" s="437">
        <v>5</v>
      </c>
      <c r="C52" s="437">
        <v>2</v>
      </c>
      <c r="D52" s="437">
        <v>1</v>
      </c>
      <c r="E52" s="437">
        <v>1</v>
      </c>
      <c r="F52" s="437">
        <v>1</v>
      </c>
      <c r="G52" s="443" t="s">
        <v>78</v>
      </c>
      <c r="H52" s="435">
        <v>23</v>
      </c>
      <c r="I52" s="444"/>
      <c r="J52" s="444"/>
      <c r="K52" s="444"/>
    </row>
    <row r="53" spans="1:11" s="412" customFormat="1" ht="12" hidden="1" customHeight="1" collapsed="1">
      <c r="A53" s="437">
        <v>2</v>
      </c>
      <c r="B53" s="437">
        <v>5</v>
      </c>
      <c r="C53" s="437">
        <v>2</v>
      </c>
      <c r="D53" s="437">
        <v>1</v>
      </c>
      <c r="E53" s="437">
        <v>1</v>
      </c>
      <c r="F53" s="437">
        <v>2</v>
      </c>
      <c r="G53" s="443" t="s">
        <v>448</v>
      </c>
      <c r="H53" s="435">
        <v>24</v>
      </c>
      <c r="I53" s="444"/>
      <c r="J53" s="444"/>
      <c r="K53" s="444"/>
    </row>
    <row r="54" spans="1:11" s="412" customFormat="1" ht="12" hidden="1" customHeight="1" collapsed="1">
      <c r="A54" s="437">
        <v>2</v>
      </c>
      <c r="B54" s="437">
        <v>5</v>
      </c>
      <c r="C54" s="437">
        <v>3</v>
      </c>
      <c r="D54" s="437"/>
      <c r="E54" s="437"/>
      <c r="F54" s="437"/>
      <c r="G54" s="443" t="s">
        <v>80</v>
      </c>
      <c r="H54" s="435">
        <v>25</v>
      </c>
      <c r="I54" s="444">
        <f>I55+I56+I57+I58</f>
        <v>0</v>
      </c>
      <c r="J54" s="444">
        <f>J55+J56+J57+J58</f>
        <v>0</v>
      </c>
      <c r="K54" s="444">
        <f>K55+K56+K57+K58</f>
        <v>0</v>
      </c>
    </row>
    <row r="55" spans="1:11" s="412" customFormat="1" ht="24" hidden="1" customHeight="1" collapsed="1">
      <c r="A55" s="437">
        <v>2</v>
      </c>
      <c r="B55" s="437">
        <v>5</v>
      </c>
      <c r="C55" s="437">
        <v>3</v>
      </c>
      <c r="D55" s="437">
        <v>1</v>
      </c>
      <c r="E55" s="437">
        <v>1</v>
      </c>
      <c r="F55" s="437">
        <v>1</v>
      </c>
      <c r="G55" s="443" t="s">
        <v>81</v>
      </c>
      <c r="H55" s="435">
        <v>26</v>
      </c>
      <c r="I55" s="444"/>
      <c r="J55" s="444"/>
      <c r="K55" s="444"/>
    </row>
    <row r="56" spans="1:11" s="412" customFormat="1" ht="12" hidden="1" customHeight="1" collapsed="1">
      <c r="A56" s="437">
        <v>2</v>
      </c>
      <c r="B56" s="437">
        <v>5</v>
      </c>
      <c r="C56" s="437">
        <v>3</v>
      </c>
      <c r="D56" s="437">
        <v>1</v>
      </c>
      <c r="E56" s="437">
        <v>1</v>
      </c>
      <c r="F56" s="437">
        <v>2</v>
      </c>
      <c r="G56" s="443" t="s">
        <v>82</v>
      </c>
      <c r="H56" s="435">
        <v>27</v>
      </c>
      <c r="I56" s="444"/>
      <c r="J56" s="444"/>
      <c r="K56" s="444"/>
    </row>
    <row r="57" spans="1:11" s="412" customFormat="1" ht="24" hidden="1" customHeight="1" collapsed="1">
      <c r="A57" s="437">
        <v>2</v>
      </c>
      <c r="B57" s="437">
        <v>5</v>
      </c>
      <c r="C57" s="437">
        <v>3</v>
      </c>
      <c r="D57" s="437">
        <v>2</v>
      </c>
      <c r="E57" s="437">
        <v>1</v>
      </c>
      <c r="F57" s="437">
        <v>1</v>
      </c>
      <c r="G57" s="446" t="s">
        <v>83</v>
      </c>
      <c r="H57" s="435">
        <v>28</v>
      </c>
      <c r="I57" s="444"/>
      <c r="J57" s="444"/>
      <c r="K57" s="444"/>
    </row>
    <row r="58" spans="1:11" s="412" customFormat="1" ht="12" hidden="1" customHeight="1" collapsed="1">
      <c r="A58" s="437">
        <v>2</v>
      </c>
      <c r="B58" s="437">
        <v>5</v>
      </c>
      <c r="C58" s="437">
        <v>3</v>
      </c>
      <c r="D58" s="437">
        <v>2</v>
      </c>
      <c r="E58" s="437">
        <v>1</v>
      </c>
      <c r="F58" s="437">
        <v>2</v>
      </c>
      <c r="G58" s="446" t="s">
        <v>84</v>
      </c>
      <c r="H58" s="435">
        <v>29</v>
      </c>
      <c r="I58" s="444"/>
      <c r="J58" s="444"/>
      <c r="K58" s="444"/>
    </row>
    <row r="59" spans="1:11" s="442" customFormat="1" ht="12" hidden="1" customHeight="1" collapsed="1">
      <c r="A59" s="436">
        <v>2</v>
      </c>
      <c r="B59" s="436">
        <v>6</v>
      </c>
      <c r="C59" s="436"/>
      <c r="D59" s="436"/>
      <c r="E59" s="436"/>
      <c r="F59" s="436"/>
      <c r="G59" s="441" t="s">
        <v>85</v>
      </c>
      <c r="H59" s="439">
        <v>30</v>
      </c>
      <c r="I59" s="440">
        <f>I60+I61+I62+I63+I64</f>
        <v>0</v>
      </c>
      <c r="J59" s="440">
        <f>J60+J61+J62+J63+J64</f>
        <v>0</v>
      </c>
      <c r="K59" s="440">
        <f>K60+K61+K62+K63+K64</f>
        <v>0</v>
      </c>
    </row>
    <row r="60" spans="1:11" s="412" customFormat="1" ht="12" hidden="1" customHeight="1" collapsed="1">
      <c r="A60" s="437">
        <v>2</v>
      </c>
      <c r="B60" s="437">
        <v>6</v>
      </c>
      <c r="C60" s="437">
        <v>1</v>
      </c>
      <c r="D60" s="437"/>
      <c r="E60" s="437"/>
      <c r="F60" s="437"/>
      <c r="G60" s="443" t="s">
        <v>449</v>
      </c>
      <c r="H60" s="435">
        <v>31</v>
      </c>
      <c r="I60" s="444"/>
      <c r="J60" s="444"/>
      <c r="K60" s="444"/>
    </row>
    <row r="61" spans="1:11" s="412" customFormat="1" ht="12" hidden="1" customHeight="1" collapsed="1">
      <c r="A61" s="437">
        <v>2</v>
      </c>
      <c r="B61" s="437">
        <v>6</v>
      </c>
      <c r="C61" s="437">
        <v>2</v>
      </c>
      <c r="D61" s="437"/>
      <c r="E61" s="437"/>
      <c r="F61" s="437"/>
      <c r="G61" s="443" t="s">
        <v>450</v>
      </c>
      <c r="H61" s="435">
        <v>32</v>
      </c>
      <c r="I61" s="444"/>
      <c r="J61" s="444"/>
      <c r="K61" s="444"/>
    </row>
    <row r="62" spans="1:11" s="412" customFormat="1" ht="12" hidden="1" customHeight="1" collapsed="1">
      <c r="A62" s="437">
        <v>2</v>
      </c>
      <c r="B62" s="437">
        <v>6</v>
      </c>
      <c r="C62" s="437">
        <v>3</v>
      </c>
      <c r="D62" s="437"/>
      <c r="E62" s="437"/>
      <c r="F62" s="437"/>
      <c r="G62" s="443" t="s">
        <v>451</v>
      </c>
      <c r="H62" s="435">
        <v>33</v>
      </c>
      <c r="I62" s="444"/>
      <c r="J62" s="444"/>
      <c r="K62" s="444"/>
    </row>
    <row r="63" spans="1:11" s="412" customFormat="1" ht="24" hidden="1" customHeight="1" collapsed="1">
      <c r="A63" s="437">
        <v>2</v>
      </c>
      <c r="B63" s="437">
        <v>6</v>
      </c>
      <c r="C63" s="437">
        <v>4</v>
      </c>
      <c r="D63" s="437"/>
      <c r="E63" s="437"/>
      <c r="F63" s="437"/>
      <c r="G63" s="443" t="s">
        <v>91</v>
      </c>
      <c r="H63" s="435">
        <v>34</v>
      </c>
      <c r="I63" s="444"/>
      <c r="J63" s="444"/>
      <c r="K63" s="444"/>
    </row>
    <row r="64" spans="1:11" s="412" customFormat="1" ht="24" hidden="1" customHeight="1" collapsed="1">
      <c r="A64" s="437">
        <v>2</v>
      </c>
      <c r="B64" s="437">
        <v>6</v>
      </c>
      <c r="C64" s="437">
        <v>5</v>
      </c>
      <c r="D64" s="437"/>
      <c r="E64" s="437"/>
      <c r="F64" s="437"/>
      <c r="G64" s="443" t="s">
        <v>93</v>
      </c>
      <c r="H64" s="435">
        <v>35</v>
      </c>
      <c r="I64" s="444"/>
      <c r="J64" s="444"/>
      <c r="K64" s="444"/>
    </row>
    <row r="65" spans="1:11" s="412" customFormat="1" ht="12" hidden="1" customHeight="1" collapsed="1">
      <c r="A65" s="436">
        <v>2</v>
      </c>
      <c r="B65" s="436">
        <v>7</v>
      </c>
      <c r="C65" s="437"/>
      <c r="D65" s="437"/>
      <c r="E65" s="437"/>
      <c r="F65" s="437"/>
      <c r="G65" s="441" t="s">
        <v>94</v>
      </c>
      <c r="H65" s="439">
        <v>36</v>
      </c>
      <c r="I65" s="440">
        <f>I66+I69+I73</f>
        <v>0</v>
      </c>
      <c r="J65" s="440">
        <f>J66+J69+J73</f>
        <v>0</v>
      </c>
      <c r="K65" s="440">
        <f>K66+K69+K73</f>
        <v>0</v>
      </c>
    </row>
    <row r="66" spans="1:11" s="412" customFormat="1" ht="12" hidden="1" customHeight="1" collapsed="1">
      <c r="A66" s="437">
        <v>2</v>
      </c>
      <c r="B66" s="437">
        <v>7</v>
      </c>
      <c r="C66" s="437">
        <v>1</v>
      </c>
      <c r="D66" s="437"/>
      <c r="E66" s="437"/>
      <c r="F66" s="437"/>
      <c r="G66" s="447" t="s">
        <v>452</v>
      </c>
      <c r="H66" s="435">
        <v>37</v>
      </c>
      <c r="I66" s="444">
        <f>I67+I68</f>
        <v>0</v>
      </c>
      <c r="J66" s="444">
        <f>J67+J68</f>
        <v>0</v>
      </c>
      <c r="K66" s="444">
        <f>K67+K68</f>
        <v>0</v>
      </c>
    </row>
    <row r="67" spans="1:11" s="412" customFormat="1" ht="12" hidden="1" customHeight="1" collapsed="1">
      <c r="A67" s="437">
        <v>2</v>
      </c>
      <c r="B67" s="437">
        <v>7</v>
      </c>
      <c r="C67" s="437">
        <v>1</v>
      </c>
      <c r="D67" s="437">
        <v>1</v>
      </c>
      <c r="E67" s="437">
        <v>1</v>
      </c>
      <c r="F67" s="437">
        <v>1</v>
      </c>
      <c r="G67" s="447" t="s">
        <v>96</v>
      </c>
      <c r="H67" s="435">
        <v>38</v>
      </c>
      <c r="I67" s="444"/>
      <c r="J67" s="444"/>
      <c r="K67" s="444"/>
    </row>
    <row r="68" spans="1:11" s="412" customFormat="1" ht="12" hidden="1" customHeight="1" collapsed="1">
      <c r="A68" s="437">
        <v>2</v>
      </c>
      <c r="B68" s="437">
        <v>7</v>
      </c>
      <c r="C68" s="437">
        <v>1</v>
      </c>
      <c r="D68" s="437">
        <v>1</v>
      </c>
      <c r="E68" s="437">
        <v>1</v>
      </c>
      <c r="F68" s="437">
        <v>2</v>
      </c>
      <c r="G68" s="447" t="s">
        <v>97</v>
      </c>
      <c r="H68" s="435">
        <v>39</v>
      </c>
      <c r="I68" s="444"/>
      <c r="J68" s="444"/>
      <c r="K68" s="444"/>
    </row>
    <row r="69" spans="1:11" s="412" customFormat="1" ht="12" hidden="1" customHeight="1" collapsed="1">
      <c r="A69" s="437">
        <v>2</v>
      </c>
      <c r="B69" s="437">
        <v>7</v>
      </c>
      <c r="C69" s="437">
        <v>2</v>
      </c>
      <c r="D69" s="437"/>
      <c r="E69" s="437"/>
      <c r="F69" s="437"/>
      <c r="G69" s="443" t="s">
        <v>453</v>
      </c>
      <c r="H69" s="435">
        <v>40</v>
      </c>
      <c r="I69" s="444">
        <f>I70+I71+I72</f>
        <v>0</v>
      </c>
      <c r="J69" s="444">
        <f>J70+J71+J72</f>
        <v>0</v>
      </c>
      <c r="K69" s="444">
        <f>K70+K71+K72</f>
        <v>0</v>
      </c>
    </row>
    <row r="70" spans="1:11" s="412" customFormat="1" ht="12" hidden="1" customHeight="1" collapsed="1">
      <c r="A70" s="437">
        <v>2</v>
      </c>
      <c r="B70" s="437">
        <v>7</v>
      </c>
      <c r="C70" s="437">
        <v>2</v>
      </c>
      <c r="D70" s="437">
        <v>1</v>
      </c>
      <c r="E70" s="437">
        <v>1</v>
      </c>
      <c r="F70" s="437">
        <v>1</v>
      </c>
      <c r="G70" s="443" t="s">
        <v>454</v>
      </c>
      <c r="H70" s="435">
        <v>41</v>
      </c>
      <c r="I70" s="444"/>
      <c r="J70" s="444"/>
      <c r="K70" s="444"/>
    </row>
    <row r="71" spans="1:11" s="412" customFormat="1" ht="12" hidden="1" customHeight="1" collapsed="1">
      <c r="A71" s="437">
        <v>2</v>
      </c>
      <c r="B71" s="437">
        <v>7</v>
      </c>
      <c r="C71" s="437">
        <v>2</v>
      </c>
      <c r="D71" s="437">
        <v>1</v>
      </c>
      <c r="E71" s="437">
        <v>1</v>
      </c>
      <c r="F71" s="437">
        <v>2</v>
      </c>
      <c r="G71" s="443" t="s">
        <v>455</v>
      </c>
      <c r="H71" s="435">
        <v>42</v>
      </c>
      <c r="I71" s="444"/>
      <c r="J71" s="444"/>
      <c r="K71" s="444"/>
    </row>
    <row r="72" spans="1:11" s="412" customFormat="1" ht="12" hidden="1" customHeight="1" collapsed="1">
      <c r="A72" s="437">
        <v>2</v>
      </c>
      <c r="B72" s="437">
        <v>7</v>
      </c>
      <c r="C72" s="437">
        <v>2</v>
      </c>
      <c r="D72" s="437">
        <v>2</v>
      </c>
      <c r="E72" s="437">
        <v>1</v>
      </c>
      <c r="F72" s="437">
        <v>1</v>
      </c>
      <c r="G72" s="443" t="s">
        <v>102</v>
      </c>
      <c r="H72" s="435">
        <v>43</v>
      </c>
      <c r="I72" s="444"/>
      <c r="J72" s="444"/>
      <c r="K72" s="444"/>
    </row>
    <row r="73" spans="1:11" s="412" customFormat="1" ht="12" hidden="1" customHeight="1" collapsed="1">
      <c r="A73" s="437">
        <v>2</v>
      </c>
      <c r="B73" s="437">
        <v>7</v>
      </c>
      <c r="C73" s="437">
        <v>3</v>
      </c>
      <c r="D73" s="437"/>
      <c r="E73" s="437"/>
      <c r="F73" s="437"/>
      <c r="G73" s="443" t="s">
        <v>103</v>
      </c>
      <c r="H73" s="435">
        <v>44</v>
      </c>
      <c r="I73" s="444"/>
      <c r="J73" s="444"/>
      <c r="K73" s="444"/>
    </row>
    <row r="74" spans="1:11" s="442" customFormat="1" ht="12" hidden="1" customHeight="1" collapsed="1">
      <c r="A74" s="436">
        <v>2</v>
      </c>
      <c r="B74" s="436">
        <v>8</v>
      </c>
      <c r="C74" s="436"/>
      <c r="D74" s="436"/>
      <c r="E74" s="436"/>
      <c r="F74" s="436"/>
      <c r="G74" s="441" t="s">
        <v>456</v>
      </c>
      <c r="H74" s="439">
        <v>45</v>
      </c>
      <c r="I74" s="440">
        <f>I75+I79</f>
        <v>0</v>
      </c>
      <c r="J74" s="440">
        <f>J75+J79</f>
        <v>0</v>
      </c>
      <c r="K74" s="440">
        <f>K75+K79</f>
        <v>0</v>
      </c>
    </row>
    <row r="75" spans="1:11" s="412" customFormat="1" ht="12" hidden="1" customHeight="1" collapsed="1">
      <c r="A75" s="437">
        <v>2</v>
      </c>
      <c r="B75" s="437">
        <v>8</v>
      </c>
      <c r="C75" s="437">
        <v>1</v>
      </c>
      <c r="D75" s="437">
        <v>1</v>
      </c>
      <c r="E75" s="437"/>
      <c r="F75" s="437"/>
      <c r="G75" s="443" t="s">
        <v>107</v>
      </c>
      <c r="H75" s="435">
        <v>46</v>
      </c>
      <c r="I75" s="444">
        <f>I76+I77+I78</f>
        <v>0</v>
      </c>
      <c r="J75" s="444">
        <f>J76+J77+J78</f>
        <v>0</v>
      </c>
      <c r="K75" s="444">
        <f>K76+K77+K78</f>
        <v>0</v>
      </c>
    </row>
    <row r="76" spans="1:11" s="412" customFormat="1" ht="12" hidden="1" customHeight="1" collapsed="1">
      <c r="A76" s="437">
        <v>2</v>
      </c>
      <c r="B76" s="437">
        <v>8</v>
      </c>
      <c r="C76" s="437">
        <v>1</v>
      </c>
      <c r="D76" s="437">
        <v>1</v>
      </c>
      <c r="E76" s="437">
        <v>1</v>
      </c>
      <c r="F76" s="437">
        <v>1</v>
      </c>
      <c r="G76" s="443" t="s">
        <v>457</v>
      </c>
      <c r="H76" s="435">
        <v>47</v>
      </c>
      <c r="I76" s="444"/>
      <c r="J76" s="444"/>
      <c r="K76" s="444"/>
    </row>
    <row r="77" spans="1:11" s="412" customFormat="1" ht="12" hidden="1" customHeight="1" collapsed="1">
      <c r="A77" s="437">
        <v>2</v>
      </c>
      <c r="B77" s="437">
        <v>8</v>
      </c>
      <c r="C77" s="437">
        <v>1</v>
      </c>
      <c r="D77" s="437">
        <v>1</v>
      </c>
      <c r="E77" s="437">
        <v>1</v>
      </c>
      <c r="F77" s="437">
        <v>2</v>
      </c>
      <c r="G77" s="443" t="s">
        <v>458</v>
      </c>
      <c r="H77" s="435">
        <v>48</v>
      </c>
      <c r="I77" s="444"/>
      <c r="J77" s="444"/>
      <c r="K77" s="444"/>
    </row>
    <row r="78" spans="1:11" s="412" customFormat="1" ht="12" hidden="1" customHeight="1" collapsed="1">
      <c r="A78" s="437">
        <v>2</v>
      </c>
      <c r="B78" s="437">
        <v>8</v>
      </c>
      <c r="C78" s="437">
        <v>1</v>
      </c>
      <c r="D78" s="437">
        <v>1</v>
      </c>
      <c r="E78" s="437">
        <v>1</v>
      </c>
      <c r="F78" s="437">
        <v>3</v>
      </c>
      <c r="G78" s="446" t="s">
        <v>110</v>
      </c>
      <c r="H78" s="435">
        <v>49</v>
      </c>
      <c r="I78" s="444"/>
      <c r="J78" s="444"/>
      <c r="K78" s="444"/>
    </row>
    <row r="79" spans="1:11" s="412" customFormat="1" ht="12" hidden="1" customHeight="1" collapsed="1">
      <c r="A79" s="437">
        <v>2</v>
      </c>
      <c r="B79" s="437">
        <v>8</v>
      </c>
      <c r="C79" s="437">
        <v>1</v>
      </c>
      <c r="D79" s="437">
        <v>2</v>
      </c>
      <c r="E79" s="437"/>
      <c r="F79" s="437"/>
      <c r="G79" s="443" t="s">
        <v>111</v>
      </c>
      <c r="H79" s="435">
        <v>50</v>
      </c>
      <c r="I79" s="444"/>
      <c r="J79" s="444"/>
      <c r="K79" s="444"/>
    </row>
    <row r="80" spans="1:11" s="442" customFormat="1" ht="36" hidden="1" customHeight="1" collapsed="1">
      <c r="A80" s="448">
        <v>2</v>
      </c>
      <c r="B80" s="448">
        <v>9</v>
      </c>
      <c r="C80" s="448"/>
      <c r="D80" s="448"/>
      <c r="E80" s="448"/>
      <c r="F80" s="448"/>
      <c r="G80" s="441" t="s">
        <v>459</v>
      </c>
      <c r="H80" s="439">
        <v>51</v>
      </c>
      <c r="I80" s="440"/>
      <c r="J80" s="440"/>
      <c r="K80" s="440"/>
    </row>
    <row r="81" spans="1:11" s="442" customFormat="1" ht="48" hidden="1" customHeight="1" collapsed="1">
      <c r="A81" s="436">
        <v>3</v>
      </c>
      <c r="B81" s="436"/>
      <c r="C81" s="436"/>
      <c r="D81" s="436"/>
      <c r="E81" s="436"/>
      <c r="F81" s="436"/>
      <c r="G81" s="441" t="s">
        <v>460</v>
      </c>
      <c r="H81" s="439">
        <v>52</v>
      </c>
      <c r="I81" s="440">
        <f>I82+I88+I89</f>
        <v>0</v>
      </c>
      <c r="J81" s="440">
        <f>J82+J88+J89</f>
        <v>0</v>
      </c>
      <c r="K81" s="440">
        <f>K82+K88+K89</f>
        <v>0</v>
      </c>
    </row>
    <row r="82" spans="1:11" s="442" customFormat="1" ht="24" hidden="1" customHeight="1" collapsed="1">
      <c r="A82" s="436">
        <v>3</v>
      </c>
      <c r="B82" s="436">
        <v>1</v>
      </c>
      <c r="C82" s="436"/>
      <c r="D82" s="436"/>
      <c r="E82" s="436"/>
      <c r="F82" s="436"/>
      <c r="G82" s="441" t="s">
        <v>120</v>
      </c>
      <c r="H82" s="439">
        <v>53</v>
      </c>
      <c r="I82" s="440">
        <f>I83+I84+I85+I86+I87</f>
        <v>0</v>
      </c>
      <c r="J82" s="440">
        <f>J83+J84+J85+J86+J87</f>
        <v>0</v>
      </c>
      <c r="K82" s="440">
        <f>K83+K84+K85+K86+K87</f>
        <v>0</v>
      </c>
    </row>
    <row r="83" spans="1:11" s="412" customFormat="1" ht="24" hidden="1" customHeight="1" collapsed="1">
      <c r="A83" s="449">
        <v>3</v>
      </c>
      <c r="B83" s="449">
        <v>1</v>
      </c>
      <c r="C83" s="449">
        <v>1</v>
      </c>
      <c r="D83" s="450"/>
      <c r="E83" s="450"/>
      <c r="F83" s="450"/>
      <c r="G83" s="443" t="s">
        <v>461</v>
      </c>
      <c r="H83" s="435">
        <v>54</v>
      </c>
      <c r="I83" s="444"/>
      <c r="J83" s="444"/>
      <c r="K83" s="444"/>
    </row>
    <row r="84" spans="1:11" s="412" customFormat="1" ht="12" hidden="1" customHeight="1" collapsed="1">
      <c r="A84" s="449">
        <v>3</v>
      </c>
      <c r="B84" s="449">
        <v>1</v>
      </c>
      <c r="C84" s="449">
        <v>2</v>
      </c>
      <c r="D84" s="449"/>
      <c r="E84" s="450"/>
      <c r="F84" s="450"/>
      <c r="G84" s="446" t="s">
        <v>137</v>
      </c>
      <c r="H84" s="435">
        <v>55</v>
      </c>
      <c r="I84" s="444"/>
      <c r="J84" s="444"/>
      <c r="K84" s="444"/>
    </row>
    <row r="85" spans="1:11" s="412" customFormat="1" ht="12" hidden="1" customHeight="1" collapsed="1">
      <c r="A85" s="449">
        <v>3</v>
      </c>
      <c r="B85" s="449">
        <v>1</v>
      </c>
      <c r="C85" s="449">
        <v>3</v>
      </c>
      <c r="D85" s="449"/>
      <c r="E85" s="449"/>
      <c r="F85" s="449"/>
      <c r="G85" s="446" t="s">
        <v>142</v>
      </c>
      <c r="H85" s="435">
        <v>56</v>
      </c>
      <c r="I85" s="444"/>
      <c r="J85" s="444"/>
      <c r="K85" s="444"/>
    </row>
    <row r="86" spans="1:11" s="412" customFormat="1" ht="12" hidden="1" customHeight="1" collapsed="1">
      <c r="A86" s="449">
        <v>3</v>
      </c>
      <c r="B86" s="449">
        <v>1</v>
      </c>
      <c r="C86" s="449">
        <v>4</v>
      </c>
      <c r="D86" s="449"/>
      <c r="E86" s="449"/>
      <c r="F86" s="449"/>
      <c r="G86" s="446" t="s">
        <v>150</v>
      </c>
      <c r="H86" s="435">
        <v>57</v>
      </c>
      <c r="I86" s="444"/>
      <c r="J86" s="444"/>
      <c r="K86" s="444"/>
    </row>
    <row r="87" spans="1:11" s="412" customFormat="1" ht="24" hidden="1" customHeight="1" collapsed="1">
      <c r="A87" s="449">
        <v>3</v>
      </c>
      <c r="B87" s="449">
        <v>1</v>
      </c>
      <c r="C87" s="449">
        <v>5</v>
      </c>
      <c r="D87" s="449"/>
      <c r="E87" s="449"/>
      <c r="F87" s="449"/>
      <c r="G87" s="446" t="s">
        <v>462</v>
      </c>
      <c r="H87" s="435">
        <v>58</v>
      </c>
      <c r="I87" s="444"/>
      <c r="J87" s="444"/>
      <c r="K87" s="444"/>
    </row>
    <row r="88" spans="1:11" s="442" customFormat="1" ht="24.75" hidden="1" customHeight="1" collapsed="1">
      <c r="A88" s="450">
        <v>3</v>
      </c>
      <c r="B88" s="450">
        <v>2</v>
      </c>
      <c r="C88" s="450"/>
      <c r="D88" s="450"/>
      <c r="E88" s="450"/>
      <c r="F88" s="450"/>
      <c r="G88" s="451" t="s">
        <v>463</v>
      </c>
      <c r="H88" s="439">
        <v>59</v>
      </c>
      <c r="I88" s="440"/>
      <c r="J88" s="440"/>
      <c r="K88" s="440"/>
    </row>
    <row r="89" spans="1:11" s="442" customFormat="1" ht="24" hidden="1" customHeight="1" collapsed="1">
      <c r="A89" s="450">
        <v>3</v>
      </c>
      <c r="B89" s="450">
        <v>3</v>
      </c>
      <c r="C89" s="450"/>
      <c r="D89" s="450"/>
      <c r="E89" s="450"/>
      <c r="F89" s="450"/>
      <c r="G89" s="451" t="s">
        <v>190</v>
      </c>
      <c r="H89" s="439">
        <v>60</v>
      </c>
      <c r="I89" s="440"/>
      <c r="J89" s="440"/>
      <c r="K89" s="440"/>
    </row>
    <row r="90" spans="1:11" s="442" customFormat="1" ht="12" customHeight="1">
      <c r="A90" s="436"/>
      <c r="B90" s="436"/>
      <c r="C90" s="436"/>
      <c r="D90" s="436"/>
      <c r="E90" s="436"/>
      <c r="F90" s="436"/>
      <c r="G90" s="441" t="s">
        <v>464</v>
      </c>
      <c r="H90" s="439">
        <v>61</v>
      </c>
      <c r="I90" s="440">
        <f>I30+I81</f>
        <v>565.62</v>
      </c>
      <c r="J90" s="440">
        <f>J30+J81</f>
        <v>10813.95</v>
      </c>
      <c r="K90" s="440">
        <f>K30+K81</f>
        <v>0</v>
      </c>
    </row>
    <row r="91" spans="1:11" s="412" customFormat="1" ht="9" customHeight="1">
      <c r="A91" s="452"/>
      <c r="B91" s="452"/>
      <c r="C91" s="452"/>
      <c r="D91" s="453"/>
      <c r="E91" s="453"/>
      <c r="F91" s="453"/>
      <c r="G91" s="453"/>
      <c r="H91" s="418"/>
      <c r="I91" s="419"/>
      <c r="J91" s="419"/>
      <c r="K91" s="454"/>
    </row>
    <row r="92" spans="1:11" s="412" customFormat="1" ht="12" customHeight="1">
      <c r="A92" s="419" t="s">
        <v>465</v>
      </c>
      <c r="H92" s="455"/>
      <c r="I92" s="456"/>
    </row>
    <row r="93" spans="1:11" s="412" customFormat="1">
      <c r="H93" s="457"/>
      <c r="I93" s="415"/>
      <c r="J93" s="415"/>
      <c r="K93" s="415"/>
    </row>
    <row r="94" spans="1:11" s="412" customFormat="1">
      <c r="A94" s="458" t="s">
        <v>207</v>
      </c>
      <c r="B94" s="459"/>
      <c r="C94" s="459"/>
      <c r="D94" s="459"/>
      <c r="E94" s="459"/>
      <c r="F94" s="459"/>
      <c r="G94" s="459"/>
      <c r="H94" s="460"/>
      <c r="I94" s="461"/>
      <c r="J94" s="461"/>
      <c r="K94" s="462" t="s">
        <v>208</v>
      </c>
    </row>
    <row r="95" spans="1:11" s="412" customFormat="1" ht="12" customHeight="1">
      <c r="A95" s="744" t="s">
        <v>466</v>
      </c>
      <c r="B95" s="745"/>
      <c r="C95" s="745"/>
      <c r="D95" s="745"/>
      <c r="E95" s="745"/>
      <c r="F95" s="745"/>
      <c r="G95" s="745"/>
      <c r="H95" s="457"/>
      <c r="I95" s="463" t="s">
        <v>210</v>
      </c>
      <c r="J95" s="463"/>
      <c r="K95" s="464" t="s">
        <v>211</v>
      </c>
    </row>
    <row r="96" spans="1:11" s="412" customFormat="1" ht="12" customHeight="1">
      <c r="A96" s="419"/>
      <c r="B96" s="419"/>
      <c r="C96" s="465"/>
      <c r="D96" s="419"/>
      <c r="E96" s="419"/>
      <c r="F96" s="746"/>
      <c r="G96" s="745"/>
      <c r="H96" s="457"/>
      <c r="I96" s="466"/>
      <c r="J96" s="467"/>
      <c r="K96" s="467"/>
    </row>
    <row r="97" spans="1:11" s="412" customFormat="1">
      <c r="A97" s="458" t="s">
        <v>212</v>
      </c>
      <c r="B97" s="458"/>
      <c r="C97" s="458"/>
      <c r="D97" s="458"/>
      <c r="E97" s="458"/>
      <c r="F97" s="458"/>
      <c r="G97" s="458"/>
      <c r="H97" s="457"/>
      <c r="I97" s="461"/>
      <c r="J97" s="461"/>
      <c r="K97" s="462" t="s">
        <v>213</v>
      </c>
    </row>
    <row r="98" spans="1:11" s="412" customFormat="1" ht="24.75" customHeight="1">
      <c r="A98" s="747" t="s">
        <v>467</v>
      </c>
      <c r="B98" s="748"/>
      <c r="C98" s="748"/>
      <c r="D98" s="748"/>
      <c r="E98" s="748"/>
      <c r="F98" s="748"/>
      <c r="G98" s="748"/>
      <c r="H98" s="460"/>
      <c r="I98" s="463" t="s">
        <v>210</v>
      </c>
      <c r="J98" s="468"/>
      <c r="K98" s="468" t="s">
        <v>211</v>
      </c>
    </row>
    <row r="99" spans="1:11" s="469" customFormat="1" ht="12.75" customHeight="1">
      <c r="H99" s="417"/>
    </row>
  </sheetData>
  <mergeCells count="22">
    <mergeCell ref="A11:K11"/>
    <mergeCell ref="H25:H28"/>
    <mergeCell ref="I25:K25"/>
    <mergeCell ref="I26:K26"/>
    <mergeCell ref="I27:I28"/>
    <mergeCell ref="J27:K27"/>
    <mergeCell ref="G12:K12"/>
    <mergeCell ref="G6:K6"/>
    <mergeCell ref="G5:K5"/>
    <mergeCell ref="G7:K7"/>
    <mergeCell ref="G8:K8"/>
    <mergeCell ref="A9:K9"/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</mergeCells>
  <printOptions horizontalCentered="1"/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B13" sqref="B13"/>
    </sheetView>
  </sheetViews>
  <sheetFormatPr defaultColWidth="9.140625" defaultRowHeight="12.75"/>
  <cols>
    <col min="1" max="1" width="11" style="103" customWidth="1"/>
    <col min="2" max="2" width="29.7109375" style="103" customWidth="1"/>
    <col min="3" max="3" width="9.28515625" style="103" customWidth="1"/>
    <col min="4" max="4" width="9.140625" style="103" customWidth="1"/>
    <col min="5" max="5" width="8.85546875" style="103" customWidth="1"/>
    <col min="6" max="6" width="8.28515625" style="103" customWidth="1"/>
    <col min="7" max="7" width="9.42578125" style="103" customWidth="1"/>
    <col min="8" max="8" width="11.140625" style="103" customWidth="1"/>
    <col min="9" max="16384" width="9.140625" style="103"/>
  </cols>
  <sheetData>
    <row r="1" spans="1:10">
      <c r="F1" s="763" t="s">
        <v>376</v>
      </c>
      <c r="G1" s="763"/>
      <c r="H1" s="763"/>
      <c r="I1" s="286"/>
    </row>
    <row r="2" spans="1:10">
      <c r="A2" s="287"/>
      <c r="F2" s="763" t="s">
        <v>232</v>
      </c>
      <c r="G2" s="763"/>
      <c r="H2" s="763"/>
      <c r="I2" s="286"/>
    </row>
    <row r="3" spans="1:10">
      <c r="F3" s="763" t="s">
        <v>233</v>
      </c>
      <c r="G3" s="763"/>
      <c r="H3" s="763"/>
      <c r="I3" s="286"/>
    </row>
    <row r="4" spans="1:10">
      <c r="F4" s="763" t="s">
        <v>377</v>
      </c>
      <c r="G4" s="763"/>
      <c r="H4" s="763"/>
      <c r="I4" s="286"/>
    </row>
    <row r="5" spans="1:10">
      <c r="A5" s="107"/>
      <c r="B5" s="107"/>
      <c r="C5" s="107"/>
      <c r="D5" s="107"/>
      <c r="F5" s="288" t="s">
        <v>378</v>
      </c>
      <c r="G5" s="288"/>
      <c r="H5" s="288"/>
      <c r="I5" s="288"/>
    </row>
    <row r="6" spans="1:10">
      <c r="A6" s="107"/>
      <c r="B6" s="107"/>
      <c r="C6" s="107"/>
      <c r="D6" s="107"/>
      <c r="F6" s="288"/>
      <c r="G6" s="288"/>
      <c r="H6" s="288"/>
      <c r="I6" s="286"/>
    </row>
    <row r="7" spans="1:10">
      <c r="A7" s="764" t="s">
        <v>379</v>
      </c>
      <c r="B7" s="764"/>
      <c r="C7" s="764"/>
      <c r="D7" s="764"/>
      <c r="E7" s="107"/>
      <c r="F7" s="107"/>
      <c r="G7" s="107"/>
      <c r="H7" s="107"/>
    </row>
    <row r="8" spans="1:10">
      <c r="A8" s="765" t="s">
        <v>236</v>
      </c>
      <c r="B8" s="765"/>
      <c r="C8" s="765"/>
      <c r="D8" s="765"/>
      <c r="E8" s="289"/>
      <c r="F8" s="289"/>
      <c r="G8" s="289"/>
      <c r="H8" s="289"/>
      <c r="I8" s="107"/>
    </row>
    <row r="9" spans="1:10">
      <c r="A9" s="111"/>
      <c r="B9" s="111"/>
      <c r="C9" s="111"/>
      <c r="D9" s="289"/>
      <c r="E9" s="289"/>
      <c r="F9" s="289"/>
      <c r="G9" s="289"/>
      <c r="H9" s="289"/>
    </row>
    <row r="11" spans="1:10">
      <c r="A11" s="766" t="s">
        <v>501</v>
      </c>
      <c r="B11" s="766"/>
      <c r="C11" s="766"/>
      <c r="D11" s="766"/>
      <c r="E11" s="766"/>
      <c r="F11" s="766"/>
      <c r="G11" s="766"/>
      <c r="H11" s="766"/>
    </row>
    <row r="12" spans="1:10">
      <c r="B12" s="287"/>
      <c r="C12" s="287"/>
      <c r="D12" s="287"/>
      <c r="E12" s="287"/>
      <c r="F12" s="287"/>
      <c r="G12" s="287"/>
      <c r="H12" s="287"/>
    </row>
    <row r="13" spans="1:10">
      <c r="B13" s="100">
        <v>44571</v>
      </c>
      <c r="C13" s="290"/>
      <c r="D13" s="107"/>
      <c r="E13" s="107"/>
      <c r="F13" s="767" t="s">
        <v>380</v>
      </c>
      <c r="G13" s="767"/>
      <c r="H13" s="767"/>
      <c r="J13" s="291"/>
    </row>
    <row r="14" spans="1:10">
      <c r="B14" s="99" t="s">
        <v>278</v>
      </c>
      <c r="C14" s="292"/>
    </row>
    <row r="16" spans="1:10">
      <c r="A16" s="107"/>
      <c r="B16" s="107"/>
      <c r="C16" s="768" t="s">
        <v>381</v>
      </c>
      <c r="D16" s="768"/>
      <c r="E16" s="768"/>
      <c r="F16" s="293"/>
      <c r="G16" s="769" t="s">
        <v>281</v>
      </c>
      <c r="H16" s="769"/>
    </row>
    <row r="17" spans="1:12" ht="12.75" customHeight="1">
      <c r="A17" s="774" t="s">
        <v>23</v>
      </c>
      <c r="B17" s="777" t="s">
        <v>24</v>
      </c>
      <c r="C17" s="780" t="s">
        <v>382</v>
      </c>
      <c r="D17" s="783" t="s">
        <v>383</v>
      </c>
      <c r="E17" s="783"/>
      <c r="F17" s="783"/>
      <c r="G17" s="783"/>
      <c r="H17" s="783"/>
      <c r="I17" s="107"/>
      <c r="J17" s="107"/>
      <c r="K17" s="107"/>
      <c r="L17" s="107"/>
    </row>
    <row r="18" spans="1:12" ht="14.25" customHeight="1">
      <c r="A18" s="775"/>
      <c r="B18" s="778"/>
      <c r="C18" s="781"/>
      <c r="D18" s="770" t="s">
        <v>384</v>
      </c>
      <c r="E18" s="770" t="s">
        <v>385</v>
      </c>
      <c r="F18" s="770" t="s">
        <v>386</v>
      </c>
      <c r="G18" s="770" t="s">
        <v>387</v>
      </c>
      <c r="H18" s="770" t="s">
        <v>388</v>
      </c>
      <c r="I18" s="107"/>
      <c r="J18" s="107"/>
      <c r="K18" s="107"/>
      <c r="L18" s="107"/>
    </row>
    <row r="19" spans="1:12" ht="9.75" customHeight="1">
      <c r="A19" s="775"/>
      <c r="B19" s="778"/>
      <c r="C19" s="781"/>
      <c r="D19" s="770"/>
      <c r="E19" s="770"/>
      <c r="F19" s="770"/>
      <c r="G19" s="770"/>
      <c r="H19" s="771"/>
      <c r="I19" s="107"/>
      <c r="J19" s="107"/>
      <c r="K19" s="107"/>
      <c r="L19" s="107"/>
    </row>
    <row r="20" spans="1:12" ht="12.75" customHeight="1">
      <c r="A20" s="775"/>
      <c r="B20" s="778"/>
      <c r="C20" s="781"/>
      <c r="D20" s="770"/>
      <c r="E20" s="770"/>
      <c r="F20" s="770"/>
      <c r="G20" s="770"/>
      <c r="H20" s="771"/>
      <c r="I20" s="107"/>
      <c r="J20" s="107"/>
      <c r="K20" s="107"/>
      <c r="L20" s="107"/>
    </row>
    <row r="21" spans="1:12" ht="12.75" customHeight="1">
      <c r="A21" s="776"/>
      <c r="B21" s="779"/>
      <c r="C21" s="782"/>
      <c r="D21" s="185" t="s">
        <v>214</v>
      </c>
      <c r="E21" s="185" t="s">
        <v>225</v>
      </c>
      <c r="F21" s="185" t="s">
        <v>227</v>
      </c>
      <c r="G21" s="185" t="s">
        <v>229</v>
      </c>
      <c r="H21" s="294" t="s">
        <v>389</v>
      </c>
      <c r="I21" s="107"/>
      <c r="J21" s="107"/>
      <c r="K21" s="107"/>
      <c r="L21" s="107"/>
    </row>
    <row r="22" spans="1:12" ht="14.1" customHeight="1">
      <c r="A22" s="295" t="s">
        <v>390</v>
      </c>
      <c r="B22" s="294" t="s">
        <v>35</v>
      </c>
      <c r="C22" s="296">
        <f>(D22+E22+F22+G22+H22)</f>
        <v>0</v>
      </c>
      <c r="D22" s="297"/>
      <c r="E22" s="298"/>
      <c r="F22" s="297"/>
      <c r="G22" s="297"/>
      <c r="H22" s="298"/>
      <c r="I22" s="107"/>
      <c r="J22" s="107"/>
    </row>
    <row r="23" spans="1:12" ht="14.1" customHeight="1">
      <c r="A23" s="123"/>
      <c r="B23" s="294" t="s">
        <v>391</v>
      </c>
      <c r="C23" s="296"/>
      <c r="D23" s="297"/>
      <c r="E23" s="298"/>
      <c r="F23" s="298"/>
      <c r="G23" s="298"/>
      <c r="H23" s="298"/>
      <c r="I23" s="107"/>
    </row>
    <row r="24" spans="1:12" ht="14.1" customHeight="1">
      <c r="A24" s="123"/>
      <c r="B24" s="294" t="s">
        <v>392</v>
      </c>
      <c r="C24" s="296">
        <f>(D24+E24+F24+G24+H24)</f>
        <v>0</v>
      </c>
      <c r="D24" s="297"/>
      <c r="E24" s="298"/>
      <c r="F24" s="298"/>
      <c r="G24" s="298"/>
      <c r="H24" s="298"/>
      <c r="I24" s="107"/>
    </row>
    <row r="25" spans="1:12" ht="14.1" customHeight="1">
      <c r="A25" s="123" t="s">
        <v>393</v>
      </c>
      <c r="B25" s="294" t="s">
        <v>394</v>
      </c>
      <c r="C25" s="296">
        <f>(D25+E25+F25+G25+H25)</f>
        <v>0</v>
      </c>
      <c r="D25" s="297"/>
      <c r="E25" s="298"/>
      <c r="F25" s="298"/>
      <c r="G25" s="298"/>
      <c r="H25" s="298"/>
      <c r="I25" s="107"/>
    </row>
    <row r="26" spans="1:12" ht="14.1" customHeight="1">
      <c r="A26" s="123" t="s">
        <v>395</v>
      </c>
      <c r="B26" s="294" t="s">
        <v>396</v>
      </c>
      <c r="C26" s="296">
        <f>(D26+E26+F26+G26+H26)</f>
        <v>10813.949999999999</v>
      </c>
      <c r="D26" s="297">
        <f>D27+D28+D29+D30+D31+D32+D33+D34+D35+D36+D37+D43+D44+D45</f>
        <v>10813.949999999999</v>
      </c>
      <c r="E26" s="297">
        <f>E27+E28+E29+E30+E31+E32+E33+E34+E35+E36+E37+E43+E44+E45</f>
        <v>0</v>
      </c>
      <c r="F26" s="297">
        <f>F27+F28+F29+F30+F31+F32+F33+F34+F35+F36+F37+F43+F44+F45</f>
        <v>0</v>
      </c>
      <c r="G26" s="297">
        <f>G27+G28+G29+G30+G31+G32+G33+G34+G35+G36+G37+G43+G44+G45</f>
        <v>0</v>
      </c>
      <c r="H26" s="297">
        <f>H27+H28+H29+H30+H31+H32+H33+H34+H35+H36+H37+H43+H44+H45</f>
        <v>0</v>
      </c>
      <c r="I26" s="107"/>
    </row>
    <row r="27" spans="1:12" ht="14.1" customHeight="1">
      <c r="A27" s="123" t="s">
        <v>397</v>
      </c>
      <c r="B27" s="294" t="s">
        <v>398</v>
      </c>
      <c r="C27" s="296">
        <f>(D27+E27+F27+G27+H27)</f>
        <v>0</v>
      </c>
      <c r="D27" s="298"/>
      <c r="E27" s="298"/>
      <c r="F27" s="298"/>
      <c r="G27" s="297"/>
      <c r="H27" s="298"/>
      <c r="I27" s="107"/>
    </row>
    <row r="28" spans="1:12" ht="14.1" customHeight="1">
      <c r="A28" s="123" t="s">
        <v>399</v>
      </c>
      <c r="B28" s="294" t="s">
        <v>400</v>
      </c>
      <c r="C28" s="296">
        <f t="shared" ref="C28:C34" si="0">(D28+E28+F28+G28+H28)</f>
        <v>0</v>
      </c>
      <c r="D28" s="298"/>
      <c r="E28" s="298"/>
      <c r="F28" s="298"/>
      <c r="G28" s="297"/>
      <c r="H28" s="298"/>
      <c r="I28" s="107"/>
    </row>
    <row r="29" spans="1:12" ht="14.1" customHeight="1">
      <c r="A29" s="123" t="s">
        <v>401</v>
      </c>
      <c r="B29" s="294" t="s">
        <v>402</v>
      </c>
      <c r="C29" s="296">
        <f t="shared" si="0"/>
        <v>3.38</v>
      </c>
      <c r="D29" s="298">
        <v>3.38</v>
      </c>
      <c r="E29" s="298"/>
      <c r="F29" s="298"/>
      <c r="G29" s="298"/>
      <c r="H29" s="298"/>
      <c r="I29" s="107"/>
    </row>
    <row r="30" spans="1:12" ht="14.1" customHeight="1">
      <c r="A30" s="123" t="s">
        <v>403</v>
      </c>
      <c r="B30" s="294" t="s">
        <v>404</v>
      </c>
      <c r="C30" s="296">
        <f t="shared" si="0"/>
        <v>0</v>
      </c>
      <c r="D30" s="297"/>
      <c r="E30" s="298"/>
      <c r="F30" s="298"/>
      <c r="G30" s="298"/>
      <c r="H30" s="298"/>
      <c r="I30" s="107"/>
    </row>
    <row r="31" spans="1:12" ht="14.1" customHeight="1">
      <c r="A31" s="123" t="s">
        <v>405</v>
      </c>
      <c r="B31" s="294" t="s">
        <v>406</v>
      </c>
      <c r="C31" s="296">
        <f t="shared" si="0"/>
        <v>0</v>
      </c>
      <c r="D31" s="297"/>
      <c r="E31" s="298"/>
      <c r="F31" s="298"/>
      <c r="G31" s="298"/>
      <c r="H31" s="298"/>
      <c r="I31" s="107"/>
    </row>
    <row r="32" spans="1:12" ht="14.1" customHeight="1">
      <c r="A32" s="123" t="s">
        <v>407</v>
      </c>
      <c r="B32" s="294" t="s">
        <v>45</v>
      </c>
      <c r="C32" s="296">
        <f t="shared" si="0"/>
        <v>0</v>
      </c>
      <c r="D32" s="297"/>
      <c r="E32" s="298"/>
      <c r="F32" s="297"/>
      <c r="G32" s="298"/>
      <c r="H32" s="298"/>
      <c r="I32" s="107"/>
    </row>
    <row r="33" spans="1:9">
      <c r="A33" s="123" t="s">
        <v>408</v>
      </c>
      <c r="B33" s="294" t="s">
        <v>46</v>
      </c>
      <c r="C33" s="296">
        <f t="shared" si="0"/>
        <v>0</v>
      </c>
      <c r="D33" s="297"/>
      <c r="E33" s="298"/>
      <c r="F33" s="297"/>
      <c r="G33" s="298"/>
      <c r="H33" s="298"/>
      <c r="I33" s="107"/>
    </row>
    <row r="34" spans="1:9">
      <c r="A34" s="123" t="s">
        <v>409</v>
      </c>
      <c r="B34" s="294" t="s">
        <v>410</v>
      </c>
      <c r="C34" s="296">
        <f t="shared" si="0"/>
        <v>0</v>
      </c>
      <c r="D34" s="297"/>
      <c r="E34" s="298"/>
      <c r="F34" s="297"/>
      <c r="G34" s="298"/>
      <c r="H34" s="298"/>
      <c r="I34" s="107"/>
    </row>
    <row r="35" spans="1:9">
      <c r="A35" s="123" t="s">
        <v>411</v>
      </c>
      <c r="B35" s="299" t="s">
        <v>412</v>
      </c>
      <c r="C35" s="296">
        <f>(D35+E35+F35+G35+H35)</f>
        <v>0</v>
      </c>
      <c r="D35" s="297"/>
      <c r="E35" s="298"/>
      <c r="F35" s="297"/>
      <c r="G35" s="298"/>
      <c r="H35" s="298"/>
      <c r="I35" s="107"/>
    </row>
    <row r="36" spans="1:9">
      <c r="A36" s="123" t="s">
        <v>413</v>
      </c>
      <c r="B36" s="294" t="s">
        <v>49</v>
      </c>
      <c r="C36" s="296">
        <f>(D36+E36+F36+G36+H36)</f>
        <v>0</v>
      </c>
      <c r="D36" s="297"/>
      <c r="E36" s="298"/>
      <c r="F36" s="297"/>
      <c r="G36" s="298"/>
      <c r="H36" s="298"/>
      <c r="I36" s="107"/>
    </row>
    <row r="37" spans="1:9">
      <c r="A37" s="123" t="s">
        <v>414</v>
      </c>
      <c r="B37" s="294" t="s">
        <v>415</v>
      </c>
      <c r="C37" s="296">
        <f>(D37+E37+F37+G37+H37)</f>
        <v>10810.57</v>
      </c>
      <c r="D37" s="297">
        <f>(D39+D40+D41+D42)</f>
        <v>10810.57</v>
      </c>
      <c r="E37" s="297">
        <f>(E39+E40+E41+E42)</f>
        <v>0</v>
      </c>
      <c r="F37" s="297">
        <f>(F39+F40+F41+F42)</f>
        <v>0</v>
      </c>
      <c r="G37" s="297">
        <f>(G39+G40+G41+G42)</f>
        <v>0</v>
      </c>
      <c r="H37" s="297">
        <f>(H39+H40+H41+H42)</f>
        <v>0</v>
      </c>
      <c r="I37" s="107"/>
    </row>
    <row r="38" spans="1:9">
      <c r="A38" s="295"/>
      <c r="B38" s="294" t="s">
        <v>391</v>
      </c>
      <c r="C38" s="296"/>
      <c r="D38" s="298"/>
      <c r="E38" s="298"/>
      <c r="F38" s="298"/>
      <c r="G38" s="298"/>
      <c r="H38" s="298"/>
      <c r="I38" s="107"/>
    </row>
    <row r="39" spans="1:9">
      <c r="A39" s="123"/>
      <c r="B39" s="294" t="s">
        <v>416</v>
      </c>
      <c r="C39" s="296">
        <f t="shared" ref="C39:C54" si="1">(D39+E39+F39+G39+H39)</f>
        <v>10810.57</v>
      </c>
      <c r="D39" s="298">
        <v>10810.57</v>
      </c>
      <c r="E39" s="298"/>
      <c r="F39" s="298"/>
      <c r="G39" s="298"/>
      <c r="H39" s="298"/>
      <c r="I39" s="107"/>
    </row>
    <row r="40" spans="1:9">
      <c r="A40" s="123"/>
      <c r="B40" s="294" t="s">
        <v>417</v>
      </c>
      <c r="C40" s="296">
        <f t="shared" si="1"/>
        <v>0</v>
      </c>
      <c r="D40" s="297"/>
      <c r="E40" s="298"/>
      <c r="F40" s="298"/>
      <c r="G40" s="298"/>
      <c r="H40" s="298"/>
      <c r="I40" s="107"/>
    </row>
    <row r="41" spans="1:9">
      <c r="A41" s="123"/>
      <c r="B41" s="294" t="s">
        <v>418</v>
      </c>
      <c r="C41" s="296">
        <f t="shared" si="1"/>
        <v>0</v>
      </c>
      <c r="D41" s="297"/>
      <c r="E41" s="298"/>
      <c r="F41" s="298"/>
      <c r="G41" s="298"/>
      <c r="H41" s="298"/>
      <c r="I41" s="107"/>
    </row>
    <row r="42" spans="1:9">
      <c r="A42" s="123"/>
      <c r="B42" s="294" t="s">
        <v>419</v>
      </c>
      <c r="C42" s="296">
        <f t="shared" si="1"/>
        <v>0</v>
      </c>
      <c r="D42" s="297"/>
      <c r="E42" s="298"/>
      <c r="F42" s="298"/>
      <c r="G42" s="298"/>
      <c r="H42" s="298"/>
      <c r="I42" s="107"/>
    </row>
    <row r="43" spans="1:9" ht="22.5">
      <c r="A43" s="123" t="s">
        <v>420</v>
      </c>
      <c r="B43" s="299" t="s">
        <v>52</v>
      </c>
      <c r="C43" s="296">
        <f t="shared" si="1"/>
        <v>0</v>
      </c>
      <c r="D43" s="297"/>
      <c r="E43" s="298"/>
      <c r="F43" s="298"/>
      <c r="G43" s="298"/>
      <c r="H43" s="298"/>
      <c r="I43" s="107"/>
    </row>
    <row r="44" spans="1:9">
      <c r="A44" s="123" t="s">
        <v>421</v>
      </c>
      <c r="B44" s="299" t="s">
        <v>53</v>
      </c>
      <c r="C44" s="296">
        <f t="shared" si="1"/>
        <v>0</v>
      </c>
      <c r="D44" s="297"/>
      <c r="E44" s="298"/>
      <c r="F44" s="298"/>
      <c r="G44" s="298"/>
      <c r="H44" s="298"/>
      <c r="I44" s="107"/>
    </row>
    <row r="45" spans="1:9">
      <c r="A45" s="295" t="s">
        <v>422</v>
      </c>
      <c r="B45" s="294" t="s">
        <v>54</v>
      </c>
      <c r="C45" s="296">
        <f t="shared" si="1"/>
        <v>0</v>
      </c>
      <c r="D45" s="297"/>
      <c r="E45" s="297"/>
      <c r="F45" s="297"/>
      <c r="G45" s="297"/>
      <c r="H45" s="297"/>
      <c r="I45" s="107"/>
    </row>
    <row r="46" spans="1:9">
      <c r="A46" s="123" t="s">
        <v>423</v>
      </c>
      <c r="B46" s="294" t="s">
        <v>104</v>
      </c>
      <c r="C46" s="296">
        <f t="shared" si="1"/>
        <v>0</v>
      </c>
      <c r="D46" s="298"/>
      <c r="E46" s="298"/>
      <c r="F46" s="298"/>
      <c r="G46" s="298"/>
      <c r="H46" s="298"/>
      <c r="I46" s="107"/>
    </row>
    <row r="47" spans="1:9" hidden="1">
      <c r="A47" s="123"/>
      <c r="B47" s="294"/>
      <c r="C47" s="296">
        <f t="shared" si="1"/>
        <v>0</v>
      </c>
      <c r="D47" s="297"/>
      <c r="E47" s="298"/>
      <c r="F47" s="298"/>
      <c r="G47" s="298"/>
      <c r="H47" s="298"/>
      <c r="I47" s="107"/>
    </row>
    <row r="48" spans="1:9" hidden="1">
      <c r="A48" s="123"/>
      <c r="B48" s="294"/>
      <c r="C48" s="296">
        <f t="shared" si="1"/>
        <v>0</v>
      </c>
      <c r="D48" s="297"/>
      <c r="E48" s="298"/>
      <c r="F48" s="298"/>
      <c r="G48" s="298"/>
      <c r="H48" s="298"/>
      <c r="I48" s="107"/>
    </row>
    <row r="49" spans="1:9" hidden="1">
      <c r="A49" s="123"/>
      <c r="B49" s="294"/>
      <c r="C49" s="296">
        <f t="shared" si="1"/>
        <v>0</v>
      </c>
      <c r="D49" s="297"/>
      <c r="E49" s="298"/>
      <c r="F49" s="298"/>
      <c r="G49" s="298"/>
      <c r="H49" s="298"/>
      <c r="I49" s="107"/>
    </row>
    <row r="50" spans="1:9" hidden="1">
      <c r="A50" s="123"/>
      <c r="B50" s="294"/>
      <c r="C50" s="296">
        <f t="shared" si="1"/>
        <v>0</v>
      </c>
      <c r="D50" s="297"/>
      <c r="E50" s="298"/>
      <c r="F50" s="297"/>
      <c r="G50" s="298"/>
      <c r="H50" s="298"/>
      <c r="I50" s="107"/>
    </row>
    <row r="51" spans="1:9" hidden="1">
      <c r="A51" s="123"/>
      <c r="B51" s="294"/>
      <c r="C51" s="296">
        <f t="shared" si="1"/>
        <v>0</v>
      </c>
      <c r="D51" s="297"/>
      <c r="E51" s="298"/>
      <c r="F51" s="297"/>
      <c r="G51" s="298"/>
      <c r="H51" s="298"/>
      <c r="I51" s="107"/>
    </row>
    <row r="52" spans="1:9" hidden="1">
      <c r="A52" s="123"/>
      <c r="B52" s="294"/>
      <c r="C52" s="296">
        <f t="shared" si="1"/>
        <v>0</v>
      </c>
      <c r="D52" s="297"/>
      <c r="E52" s="298"/>
      <c r="F52" s="297"/>
      <c r="G52" s="298"/>
      <c r="H52" s="298"/>
      <c r="I52" s="107"/>
    </row>
    <row r="53" spans="1:9" hidden="1">
      <c r="A53" s="123"/>
      <c r="B53" s="294"/>
      <c r="C53" s="296">
        <f t="shared" si="1"/>
        <v>0</v>
      </c>
      <c r="D53" s="297"/>
      <c r="E53" s="298"/>
      <c r="F53" s="297"/>
      <c r="G53" s="298"/>
      <c r="H53" s="298"/>
      <c r="I53" s="107"/>
    </row>
    <row r="54" spans="1:9" hidden="1">
      <c r="A54" s="123"/>
      <c r="B54" s="300"/>
      <c r="C54" s="296">
        <f t="shared" si="1"/>
        <v>0</v>
      </c>
      <c r="D54" s="297"/>
      <c r="E54" s="298"/>
      <c r="F54" s="298"/>
      <c r="G54" s="298"/>
      <c r="H54" s="298"/>
      <c r="I54" s="107"/>
    </row>
    <row r="55" spans="1:9">
      <c r="A55" s="301" t="s">
        <v>424</v>
      </c>
      <c r="B55" s="123"/>
      <c r="C55" s="296">
        <f>(D55+E55+F55+G55+H55)</f>
        <v>10813.949999999999</v>
      </c>
      <c r="D55" s="296">
        <f>(D22++D25+D26+D46+D47+D48+D49+D50+D51+D52+D53+D54)</f>
        <v>10813.949999999999</v>
      </c>
      <c r="E55" s="296">
        <f>(E22++E25+E26+E46+E47+E48+E49+E50+E51+E52+E53+E54)</f>
        <v>0</v>
      </c>
      <c r="F55" s="296">
        <f>(F22++F25+F26+F46+F47+F48+F49+F50+F51+F52+F53+F54)</f>
        <v>0</v>
      </c>
      <c r="G55" s="296">
        <f>(G22++G25+G26+G46+G47+G48+G49+G50+G51+G52+G53+G54)</f>
        <v>0</v>
      </c>
      <c r="H55" s="296">
        <f>(H22++H25+H26+H46+H47+H48+H49+H50+H51+H52+H53+H54)</f>
        <v>0</v>
      </c>
      <c r="I55" s="107"/>
    </row>
    <row r="56" spans="1:9">
      <c r="I56" s="107"/>
    </row>
    <row r="57" spans="1:9">
      <c r="I57" s="107"/>
    </row>
    <row r="58" spans="1:9">
      <c r="A58" s="107"/>
      <c r="H58" s="107"/>
      <c r="I58" s="107"/>
    </row>
    <row r="59" spans="1:9">
      <c r="A59" s="772" t="s">
        <v>207</v>
      </c>
      <c r="B59" s="772"/>
      <c r="C59" s="773"/>
      <c r="D59" s="773"/>
      <c r="E59" s="107"/>
      <c r="F59" s="773" t="s">
        <v>208</v>
      </c>
      <c r="G59" s="773"/>
      <c r="H59" s="773"/>
      <c r="I59" s="107"/>
    </row>
    <row r="60" spans="1:9">
      <c r="C60" s="765" t="s">
        <v>425</v>
      </c>
      <c r="D60" s="765"/>
      <c r="E60" s="785" t="s">
        <v>426</v>
      </c>
      <c r="F60" s="785"/>
      <c r="G60" s="785"/>
      <c r="H60" s="785"/>
      <c r="I60" s="107"/>
    </row>
    <row r="61" spans="1:9">
      <c r="C61" s="289"/>
      <c r="D61" s="289"/>
      <c r="E61" s="289"/>
      <c r="F61" s="289"/>
      <c r="G61" s="289"/>
      <c r="H61" s="289"/>
      <c r="I61" s="107"/>
    </row>
    <row r="62" spans="1:9">
      <c r="A62" s="763" t="s">
        <v>268</v>
      </c>
      <c r="B62" s="763"/>
      <c r="C62" s="773"/>
      <c r="D62" s="773"/>
      <c r="E62" s="107"/>
      <c r="F62" s="773" t="s">
        <v>213</v>
      </c>
      <c r="G62" s="773"/>
      <c r="H62" s="773"/>
      <c r="I62" s="107"/>
    </row>
    <row r="63" spans="1:9">
      <c r="B63" s="107"/>
      <c r="C63" s="765" t="s">
        <v>425</v>
      </c>
      <c r="D63" s="765"/>
      <c r="E63" s="785" t="s">
        <v>426</v>
      </c>
      <c r="F63" s="785"/>
      <c r="G63" s="785"/>
      <c r="H63" s="785"/>
    </row>
    <row r="64" spans="1:9">
      <c r="B64" s="107"/>
      <c r="C64" s="289"/>
      <c r="D64" s="289"/>
      <c r="E64" s="289"/>
      <c r="F64" s="289"/>
      <c r="G64" s="784"/>
      <c r="H64" s="784"/>
    </row>
  </sheetData>
  <mergeCells count="30">
    <mergeCell ref="G64:H64"/>
    <mergeCell ref="C60:D60"/>
    <mergeCell ref="E60:H60"/>
    <mergeCell ref="A62:B62"/>
    <mergeCell ref="C62:D62"/>
    <mergeCell ref="F62:H62"/>
    <mergeCell ref="C63:D63"/>
    <mergeCell ref="E63:H63"/>
    <mergeCell ref="E18:E20"/>
    <mergeCell ref="F18:F20"/>
    <mergeCell ref="G18:G20"/>
    <mergeCell ref="H18:H20"/>
    <mergeCell ref="A59:B59"/>
    <mergeCell ref="C59:D59"/>
    <mergeCell ref="F59:H59"/>
    <mergeCell ref="A17:A21"/>
    <mergeCell ref="B17:B21"/>
    <mergeCell ref="C17:C21"/>
    <mergeCell ref="D17:H17"/>
    <mergeCell ref="D18:D20"/>
    <mergeCell ref="A8:D8"/>
    <mergeCell ref="A11:H11"/>
    <mergeCell ref="F13:H13"/>
    <mergeCell ref="C16:E16"/>
    <mergeCell ref="G16:H16"/>
    <mergeCell ref="F1:H1"/>
    <mergeCell ref="F2:H2"/>
    <mergeCell ref="F3:H3"/>
    <mergeCell ref="F4:H4"/>
    <mergeCell ref="A7:D7"/>
  </mergeCells>
  <printOptions horizontalCentered="1"/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7"/>
  <sheetViews>
    <sheetView workbookViewId="0">
      <selection activeCell="H30" sqref="H30"/>
    </sheetView>
  </sheetViews>
  <sheetFormatPr defaultColWidth="9.140625" defaultRowHeight="15"/>
  <cols>
    <col min="1" max="1" width="6.28515625" style="97" customWidth="1"/>
    <col min="2" max="2" width="41.85546875" style="97" customWidth="1"/>
    <col min="3" max="3" width="26.5703125" style="97" customWidth="1"/>
    <col min="4" max="4" width="7.5703125" style="97" customWidth="1"/>
    <col min="5" max="16384" width="9.140625" style="97"/>
  </cols>
  <sheetData>
    <row r="2" spans="1:3">
      <c r="A2" s="787" t="s">
        <v>343</v>
      </c>
      <c r="B2" s="787"/>
      <c r="C2" s="787"/>
    </row>
    <row r="3" spans="1:3">
      <c r="B3" s="765" t="s">
        <v>236</v>
      </c>
      <c r="C3" s="765"/>
    </row>
    <row r="5" spans="1:3" ht="15.75">
      <c r="A5" s="274" t="s">
        <v>500</v>
      </c>
      <c r="B5" s="274"/>
      <c r="C5" s="274"/>
    </row>
    <row r="7" spans="1:3">
      <c r="A7" s="98"/>
      <c r="B7" s="279">
        <v>44566</v>
      </c>
      <c r="C7" s="102"/>
    </row>
    <row r="8" spans="1:3">
      <c r="A8" s="788" t="s">
        <v>278</v>
      </c>
      <c r="B8" s="788"/>
      <c r="C8" s="101"/>
    </row>
    <row r="10" spans="1:3" ht="26.25">
      <c r="A10" s="275" t="s">
        <v>25</v>
      </c>
      <c r="B10" s="276" t="s">
        <v>344</v>
      </c>
      <c r="C10" s="276" t="s">
        <v>345</v>
      </c>
    </row>
    <row r="11" spans="1:3">
      <c r="A11" s="126" t="s">
        <v>346</v>
      </c>
      <c r="B11" s="126" t="s">
        <v>347</v>
      </c>
      <c r="C11" s="280">
        <v>0.98</v>
      </c>
    </row>
    <row r="12" spans="1:3">
      <c r="A12" s="126" t="s">
        <v>348</v>
      </c>
      <c r="B12" s="126" t="s">
        <v>489</v>
      </c>
      <c r="C12" s="280">
        <v>0.28000000000000003</v>
      </c>
    </row>
    <row r="13" spans="1:3">
      <c r="A13" s="277" t="s">
        <v>349</v>
      </c>
      <c r="B13" s="126" t="s">
        <v>350</v>
      </c>
      <c r="C13" s="280">
        <v>0.12</v>
      </c>
    </row>
    <row r="14" spans="1:3">
      <c r="A14" s="126" t="s">
        <v>351</v>
      </c>
      <c r="B14" s="126" t="s">
        <v>352</v>
      </c>
      <c r="C14" s="280">
        <v>0.25</v>
      </c>
    </row>
    <row r="15" spans="1:3">
      <c r="A15" s="126" t="s">
        <v>356</v>
      </c>
      <c r="B15" s="126" t="s">
        <v>490</v>
      </c>
      <c r="C15" s="280">
        <v>0.25</v>
      </c>
    </row>
    <row r="16" spans="1:3">
      <c r="A16" s="281"/>
      <c r="B16" s="281"/>
      <c r="C16" s="281"/>
    </row>
    <row r="17" spans="1:3">
      <c r="A17" s="281"/>
      <c r="B17" s="281"/>
      <c r="C17" s="281"/>
    </row>
    <row r="18" spans="1:3">
      <c r="A18" s="281"/>
      <c r="B18" s="281"/>
      <c r="C18" s="281"/>
    </row>
    <row r="19" spans="1:3">
      <c r="A19" s="281"/>
      <c r="B19" s="281"/>
      <c r="C19" s="281"/>
    </row>
    <row r="20" spans="1:3">
      <c r="A20" s="281"/>
      <c r="B20" s="281"/>
      <c r="C20" s="281"/>
    </row>
    <row r="21" spans="1:3">
      <c r="A21" s="281"/>
      <c r="B21" s="281"/>
      <c r="C21" s="281"/>
    </row>
    <row r="22" spans="1:3">
      <c r="A22" s="281"/>
      <c r="B22" s="281"/>
      <c r="C22" s="281"/>
    </row>
    <row r="23" spans="1:3">
      <c r="A23" s="281"/>
      <c r="B23" s="281"/>
      <c r="C23" s="281"/>
    </row>
    <row r="24" spans="1:3">
      <c r="A24" s="281"/>
      <c r="B24" s="281"/>
      <c r="C24" s="281"/>
    </row>
    <row r="25" spans="1:3">
      <c r="A25" s="281"/>
      <c r="B25" s="281"/>
      <c r="C25" s="281"/>
    </row>
    <row r="26" spans="1:3">
      <c r="A26" s="281"/>
      <c r="B26" s="281"/>
      <c r="C26" s="281"/>
    </row>
    <row r="27" spans="1:3">
      <c r="A27" s="281"/>
      <c r="B27" s="281"/>
      <c r="C27" s="281"/>
    </row>
    <row r="28" spans="1:3">
      <c r="A28" s="789" t="s">
        <v>206</v>
      </c>
      <c r="B28" s="790"/>
      <c r="C28" s="278">
        <f>SUM(C11:C27)</f>
        <v>1.88</v>
      </c>
    </row>
    <row r="31" spans="1:3" ht="24.75" customHeight="1">
      <c r="A31" s="786" t="s">
        <v>491</v>
      </c>
      <c r="B31" s="786"/>
      <c r="C31" s="129" t="s">
        <v>208</v>
      </c>
    </row>
    <row r="32" spans="1:3">
      <c r="B32" s="101" t="s">
        <v>210</v>
      </c>
      <c r="C32" s="101" t="s">
        <v>353</v>
      </c>
    </row>
    <row r="34" spans="1:3">
      <c r="A34" s="786" t="s">
        <v>354</v>
      </c>
      <c r="B34" s="786"/>
      <c r="C34" s="129" t="s">
        <v>213</v>
      </c>
    </row>
    <row r="35" spans="1:3">
      <c r="B35" s="101" t="s">
        <v>210</v>
      </c>
      <c r="C35" s="101" t="s">
        <v>353</v>
      </c>
    </row>
    <row r="37" spans="1:3">
      <c r="C37" s="103" t="s">
        <v>355</v>
      </c>
    </row>
  </sheetData>
  <mergeCells count="6">
    <mergeCell ref="A34:B34"/>
    <mergeCell ref="A2:C2"/>
    <mergeCell ref="B3:C3"/>
    <mergeCell ref="A8:B8"/>
    <mergeCell ref="A28:B28"/>
    <mergeCell ref="A31:B31"/>
  </mergeCells>
  <printOptions horizontalCentered="1"/>
  <pageMargins left="0" right="0" top="0" bottom="0" header="0" footer="0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B1" zoomScaleNormal="100" workbookViewId="0">
      <selection activeCell="O20" sqref="O20"/>
    </sheetView>
  </sheetViews>
  <sheetFormatPr defaultColWidth="9.140625" defaultRowHeight="12"/>
  <cols>
    <col min="1" max="1" width="23.42578125" style="139" customWidth="1"/>
    <col min="2" max="2" width="7.85546875" style="139" customWidth="1"/>
    <col min="3" max="3" width="8.140625" style="139" customWidth="1"/>
    <col min="4" max="4" width="8.5703125" style="139" customWidth="1"/>
    <col min="5" max="5" width="7.5703125" style="139" customWidth="1"/>
    <col min="6" max="7" width="7.42578125" style="139" customWidth="1"/>
    <col min="8" max="8" width="9.28515625" style="139" customWidth="1"/>
    <col min="9" max="9" width="10" style="139" customWidth="1"/>
    <col min="10" max="10" width="8.28515625" style="139" customWidth="1"/>
    <col min="11" max="11" width="8.140625" style="139" customWidth="1"/>
    <col min="12" max="12" width="9.7109375" style="139" customWidth="1"/>
    <col min="13" max="13" width="10.140625" style="139" customWidth="1"/>
    <col min="14" max="14" width="9.140625" style="139"/>
    <col min="15" max="15" width="8.140625" style="139" customWidth="1"/>
    <col min="16" max="16" width="7.5703125" style="139" customWidth="1"/>
    <col min="17" max="17" width="9.5703125" style="139" customWidth="1"/>
    <col min="18" max="18" width="8.28515625" style="139" customWidth="1"/>
    <col min="19" max="19" width="10.7109375" style="139" customWidth="1"/>
    <col min="20" max="16384" width="9.140625" style="139"/>
  </cols>
  <sheetData>
    <row r="1" spans="1:27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816" t="s">
        <v>295</v>
      </c>
      <c r="O1" s="816"/>
      <c r="P1" s="816"/>
      <c r="Q1" s="816"/>
      <c r="R1" s="816"/>
      <c r="S1" s="816"/>
    </row>
    <row r="2" spans="1:27" ht="18" customHeight="1">
      <c r="A2" s="138"/>
      <c r="B2" s="817" t="s">
        <v>296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6"/>
      <c r="O2" s="816"/>
      <c r="P2" s="816"/>
      <c r="Q2" s="816"/>
      <c r="R2" s="816"/>
      <c r="S2" s="816"/>
    </row>
    <row r="3" spans="1:27" ht="9.75" customHeight="1">
      <c r="A3" s="138"/>
      <c r="B3" s="138"/>
      <c r="C3" s="138"/>
      <c r="D3" s="138"/>
      <c r="E3" s="138"/>
      <c r="F3" s="138"/>
      <c r="G3" s="138"/>
      <c r="H3" s="138" t="s">
        <v>297</v>
      </c>
      <c r="I3" s="140"/>
      <c r="J3" s="140"/>
      <c r="K3" s="140"/>
      <c r="L3" s="140"/>
      <c r="M3" s="140"/>
      <c r="N3" s="141"/>
      <c r="O3" s="141"/>
      <c r="P3" s="141"/>
      <c r="Q3" s="141"/>
      <c r="R3" s="141"/>
      <c r="S3" s="141"/>
    </row>
    <row r="4" spans="1:27" ht="0.75" customHeight="1">
      <c r="A4" s="138"/>
      <c r="B4" s="138"/>
      <c r="C4" s="138"/>
      <c r="D4" s="138"/>
      <c r="E4" s="138"/>
      <c r="F4" s="138"/>
      <c r="G4" s="138"/>
      <c r="H4" s="138"/>
      <c r="I4" s="140"/>
      <c r="J4" s="140"/>
      <c r="K4" s="140"/>
      <c r="L4" s="140"/>
      <c r="M4" s="140"/>
      <c r="N4" s="141"/>
      <c r="O4" s="141"/>
      <c r="P4" s="141"/>
      <c r="Q4" s="141"/>
      <c r="R4" s="141"/>
      <c r="S4" s="141"/>
      <c r="U4" s="142"/>
      <c r="V4" s="142"/>
      <c r="W4" s="142"/>
    </row>
    <row r="5" spans="1:27" ht="26.25" customHeight="1">
      <c r="A5" s="818" t="s">
        <v>505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142"/>
      <c r="U5" s="142"/>
      <c r="V5" s="142"/>
    </row>
    <row r="6" spans="1:27" ht="3" customHeight="1">
      <c r="A6" s="143"/>
      <c r="B6" s="143"/>
      <c r="C6" s="143"/>
      <c r="D6" s="143"/>
      <c r="E6" s="143"/>
      <c r="F6" s="143"/>
      <c r="G6" s="143"/>
      <c r="H6" s="143"/>
      <c r="I6" s="143"/>
      <c r="J6" s="819"/>
      <c r="K6" s="819"/>
      <c r="L6" s="819"/>
      <c r="M6" s="819"/>
      <c r="N6" s="143"/>
      <c r="O6" s="143"/>
      <c r="P6" s="143"/>
      <c r="Q6" s="143"/>
      <c r="R6" s="143"/>
      <c r="S6" s="143"/>
    </row>
    <row r="7" spans="1:27" ht="12.75" customHeight="1">
      <c r="A7" s="144"/>
      <c r="B7" s="144"/>
      <c r="C7" s="144"/>
      <c r="D7" s="820">
        <v>44569</v>
      </c>
      <c r="E7" s="819"/>
      <c r="F7" s="819"/>
      <c r="G7" s="819"/>
      <c r="H7" s="819"/>
      <c r="I7" s="819"/>
      <c r="J7" s="819"/>
      <c r="K7" s="819"/>
      <c r="L7" s="819"/>
      <c r="M7" s="145"/>
      <c r="N7" s="144"/>
      <c r="O7" s="144"/>
      <c r="P7" s="144"/>
      <c r="Q7" s="144"/>
      <c r="R7" s="144"/>
      <c r="S7" s="144"/>
    </row>
    <row r="8" spans="1:27" ht="8.25" customHeight="1">
      <c r="A8" s="144"/>
      <c r="B8" s="144"/>
      <c r="C8" s="144"/>
      <c r="D8" s="144"/>
      <c r="E8" s="821" t="s">
        <v>298</v>
      </c>
      <c r="F8" s="821"/>
      <c r="G8" s="821"/>
      <c r="H8" s="821"/>
      <c r="I8" s="821"/>
      <c r="J8" s="821"/>
      <c r="K8" s="821"/>
      <c r="L8" s="821"/>
      <c r="M8" s="145"/>
      <c r="N8" s="144"/>
      <c r="O8" s="144"/>
      <c r="P8" s="144"/>
      <c r="Q8" s="144"/>
      <c r="R8" s="144"/>
      <c r="S8" s="144"/>
    </row>
    <row r="9" spans="1:27" ht="0.75" customHeight="1">
      <c r="A9" s="146"/>
      <c r="B9" s="147"/>
      <c r="C9" s="147"/>
      <c r="D9" s="147"/>
      <c r="E9" s="147"/>
      <c r="F9" s="147"/>
      <c r="G9" s="147"/>
      <c r="H9" s="148"/>
      <c r="I9" s="148"/>
      <c r="J9" s="792"/>
      <c r="K9" s="792"/>
      <c r="L9" s="138"/>
      <c r="M9" s="138"/>
      <c r="N9" s="144"/>
      <c r="O9" s="144"/>
      <c r="P9" s="144"/>
      <c r="Q9" s="144"/>
      <c r="R9" s="144"/>
      <c r="S9" s="144"/>
    </row>
    <row r="10" spans="1:27" ht="12.75" customHeight="1">
      <c r="A10" s="148"/>
      <c r="B10" s="822" t="s">
        <v>299</v>
      </c>
      <c r="C10" s="823"/>
      <c r="D10" s="149" t="s">
        <v>300</v>
      </c>
      <c r="E10" s="150"/>
      <c r="F10" s="151"/>
      <c r="G10" s="151"/>
      <c r="H10" s="148"/>
      <c r="I10" s="148"/>
      <c r="J10" s="824"/>
      <c r="K10" s="824"/>
      <c r="L10" s="138"/>
      <c r="M10" s="138"/>
      <c r="N10" s="138"/>
      <c r="O10" s="138"/>
      <c r="P10" s="138"/>
      <c r="Q10" s="152"/>
      <c r="R10" s="152"/>
      <c r="S10" s="152"/>
    </row>
    <row r="11" spans="1:27" ht="21.75" customHeight="1">
      <c r="A11" s="153" t="s">
        <v>301</v>
      </c>
      <c r="B11" s="154" t="s">
        <v>302</v>
      </c>
      <c r="C11" s="154" t="s">
        <v>303</v>
      </c>
      <c r="D11" s="155" t="s">
        <v>304</v>
      </c>
      <c r="E11" s="156" t="s">
        <v>305</v>
      </c>
      <c r="F11" s="157"/>
      <c r="G11" s="151"/>
      <c r="H11" s="148"/>
      <c r="I11" s="148"/>
      <c r="J11" s="158"/>
      <c r="K11" s="158"/>
      <c r="L11" s="138"/>
      <c r="M11" s="138"/>
      <c r="N11" s="138"/>
      <c r="O11" s="138"/>
      <c r="P11" s="138"/>
      <c r="Q11" s="152"/>
      <c r="R11" s="152"/>
      <c r="S11" s="152"/>
    </row>
    <row r="12" spans="1:27" ht="14.25" customHeight="1">
      <c r="A12" s="159" t="s">
        <v>306</v>
      </c>
      <c r="B12" s="160">
        <v>1</v>
      </c>
      <c r="C12" s="160">
        <v>1</v>
      </c>
      <c r="D12" s="161" t="s">
        <v>307</v>
      </c>
      <c r="E12" s="162" t="s">
        <v>307</v>
      </c>
      <c r="F12" s="147"/>
      <c r="G12" s="147"/>
      <c r="H12" s="148"/>
      <c r="I12" s="163" t="s">
        <v>308</v>
      </c>
      <c r="J12" s="825" t="s">
        <v>10</v>
      </c>
      <c r="K12" s="825"/>
      <c r="L12" s="825"/>
      <c r="M12" s="825"/>
      <c r="N12" s="825"/>
      <c r="O12" s="825"/>
      <c r="P12" s="792"/>
      <c r="Q12" s="792"/>
      <c r="R12" s="814">
        <v>1</v>
      </c>
      <c r="S12" s="815"/>
    </row>
    <row r="13" spans="1:27" ht="14.25" customHeight="1">
      <c r="A13" s="159" t="s">
        <v>309</v>
      </c>
      <c r="B13" s="164">
        <v>15</v>
      </c>
      <c r="C13" s="164">
        <v>15</v>
      </c>
      <c r="D13" s="165">
        <v>15</v>
      </c>
      <c r="E13" s="166">
        <v>15</v>
      </c>
      <c r="F13" s="167"/>
      <c r="G13" s="167"/>
      <c r="H13" s="148"/>
      <c r="I13" s="798"/>
      <c r="J13" s="798"/>
      <c r="K13" s="798"/>
      <c r="L13" s="798"/>
      <c r="M13" s="798"/>
      <c r="N13" s="798"/>
      <c r="O13" s="798"/>
      <c r="P13" s="138"/>
      <c r="Q13" s="152"/>
      <c r="R13" s="152"/>
      <c r="S13" s="152"/>
    </row>
    <row r="14" spans="1:27" ht="14.25" customHeight="1">
      <c r="A14" s="159" t="s">
        <v>310</v>
      </c>
      <c r="B14" s="164">
        <v>255</v>
      </c>
      <c r="C14" s="164">
        <v>249</v>
      </c>
      <c r="D14" s="164">
        <v>255</v>
      </c>
      <c r="E14" s="166">
        <v>252</v>
      </c>
      <c r="F14" s="167"/>
      <c r="G14" s="167"/>
      <c r="H14" s="148"/>
      <c r="I14" s="168" t="s">
        <v>311</v>
      </c>
      <c r="J14" s="168"/>
      <c r="K14" s="169"/>
      <c r="L14" s="169"/>
      <c r="M14" s="170"/>
      <c r="N14" s="148"/>
      <c r="O14" s="148"/>
      <c r="P14" s="171">
        <v>9</v>
      </c>
      <c r="Q14" s="171">
        <v>2</v>
      </c>
      <c r="R14" s="172">
        <v>1</v>
      </c>
      <c r="S14" s="172">
        <v>1</v>
      </c>
    </row>
    <row r="15" spans="1:27" ht="4.5" customHeight="1" thickBot="1">
      <c r="A15" s="173"/>
      <c r="B15" s="174"/>
      <c r="C15" s="174"/>
      <c r="D15" s="175"/>
      <c r="E15" s="168"/>
      <c r="F15" s="168"/>
      <c r="G15" s="168"/>
      <c r="H15" s="170"/>
      <c r="I15" s="148"/>
      <c r="J15" s="148"/>
      <c r="K15" s="148"/>
      <c r="L15" s="138"/>
      <c r="M15" s="176"/>
      <c r="N15" s="138"/>
      <c r="O15" s="138"/>
      <c r="P15" s="138"/>
      <c r="Q15" s="176"/>
      <c r="R15" s="176"/>
      <c r="S15" s="176"/>
    </row>
    <row r="16" spans="1:27" ht="13.5" customHeight="1">
      <c r="A16" s="799" t="s">
        <v>312</v>
      </c>
      <c r="B16" s="801" t="s">
        <v>313</v>
      </c>
      <c r="C16" s="802"/>
      <c r="D16" s="802"/>
      <c r="E16" s="802"/>
      <c r="F16" s="802"/>
      <c r="G16" s="803"/>
      <c r="H16" s="804" t="s">
        <v>314</v>
      </c>
      <c r="I16" s="805"/>
      <c r="J16" s="805"/>
      <c r="K16" s="805"/>
      <c r="L16" s="806"/>
      <c r="M16" s="804" t="s">
        <v>315</v>
      </c>
      <c r="N16" s="805"/>
      <c r="O16" s="805"/>
      <c r="P16" s="805"/>
      <c r="Q16" s="805"/>
      <c r="R16" s="805"/>
      <c r="S16" s="806"/>
      <c r="U16" s="177"/>
      <c r="V16" s="178"/>
      <c r="W16" s="178"/>
      <c r="X16" s="178"/>
      <c r="Y16" s="178"/>
      <c r="Z16" s="178"/>
      <c r="AA16" s="178"/>
    </row>
    <row r="17" spans="1:27" ht="13.5" customHeight="1">
      <c r="A17" s="800"/>
      <c r="B17" s="807" t="s">
        <v>316</v>
      </c>
      <c r="C17" s="808"/>
      <c r="D17" s="808"/>
      <c r="E17" s="809" t="s">
        <v>299</v>
      </c>
      <c r="F17" s="810"/>
      <c r="G17" s="811"/>
      <c r="H17" s="797" t="s">
        <v>317</v>
      </c>
      <c r="I17" s="794" t="s">
        <v>318</v>
      </c>
      <c r="J17" s="794" t="s">
        <v>319</v>
      </c>
      <c r="K17" s="795" t="s">
        <v>320</v>
      </c>
      <c r="L17" s="796" t="s">
        <v>321</v>
      </c>
      <c r="M17" s="797" t="s">
        <v>317</v>
      </c>
      <c r="N17" s="794" t="s">
        <v>318</v>
      </c>
      <c r="O17" s="794" t="s">
        <v>319</v>
      </c>
      <c r="P17" s="795" t="s">
        <v>322</v>
      </c>
      <c r="Q17" s="794" t="s">
        <v>323</v>
      </c>
      <c r="R17" s="794" t="s">
        <v>324</v>
      </c>
      <c r="S17" s="812" t="s">
        <v>321</v>
      </c>
      <c r="U17" s="177"/>
      <c r="V17" s="178"/>
      <c r="W17" s="178"/>
      <c r="X17" s="178"/>
      <c r="Y17" s="178"/>
      <c r="Z17" s="178"/>
      <c r="AA17" s="178"/>
    </row>
    <row r="18" spans="1:27" ht="70.5" customHeight="1">
      <c r="A18" s="800"/>
      <c r="B18" s="179" t="s">
        <v>302</v>
      </c>
      <c r="C18" s="180" t="s">
        <v>325</v>
      </c>
      <c r="D18" s="180" t="s">
        <v>326</v>
      </c>
      <c r="E18" s="181" t="s">
        <v>302</v>
      </c>
      <c r="F18" s="180" t="s">
        <v>325</v>
      </c>
      <c r="G18" s="182" t="s">
        <v>327</v>
      </c>
      <c r="H18" s="797"/>
      <c r="I18" s="794"/>
      <c r="J18" s="794"/>
      <c r="K18" s="795"/>
      <c r="L18" s="796"/>
      <c r="M18" s="797"/>
      <c r="N18" s="794"/>
      <c r="O18" s="794"/>
      <c r="P18" s="795"/>
      <c r="Q18" s="794"/>
      <c r="R18" s="794"/>
      <c r="S18" s="813"/>
    </row>
    <row r="19" spans="1:27" ht="10.5" customHeight="1">
      <c r="A19" s="183">
        <v>1</v>
      </c>
      <c r="B19" s="184">
        <v>2</v>
      </c>
      <c r="C19" s="185">
        <v>3</v>
      </c>
      <c r="D19" s="185">
        <v>4</v>
      </c>
      <c r="E19" s="186">
        <v>5</v>
      </c>
      <c r="F19" s="185">
        <v>6</v>
      </c>
      <c r="G19" s="187">
        <v>7</v>
      </c>
      <c r="H19" s="188">
        <v>8</v>
      </c>
      <c r="I19" s="186">
        <v>9</v>
      </c>
      <c r="J19" s="186">
        <v>10</v>
      </c>
      <c r="K19" s="186">
        <v>11</v>
      </c>
      <c r="L19" s="189">
        <v>12</v>
      </c>
      <c r="M19" s="188">
        <v>13</v>
      </c>
      <c r="N19" s="186">
        <v>14</v>
      </c>
      <c r="O19" s="186">
        <v>15</v>
      </c>
      <c r="P19" s="186">
        <v>16</v>
      </c>
      <c r="Q19" s="186">
        <v>17</v>
      </c>
      <c r="R19" s="186">
        <v>18</v>
      </c>
      <c r="S19" s="189">
        <v>19</v>
      </c>
    </row>
    <row r="20" spans="1:27" ht="21" customHeight="1">
      <c r="A20" s="190" t="s">
        <v>328</v>
      </c>
      <c r="B20" s="285">
        <v>2</v>
      </c>
      <c r="C20" s="192">
        <v>2</v>
      </c>
      <c r="D20" s="192">
        <v>2</v>
      </c>
      <c r="E20" s="193">
        <v>2</v>
      </c>
      <c r="F20" s="192">
        <v>2</v>
      </c>
      <c r="G20" s="194">
        <v>2</v>
      </c>
      <c r="H20" s="195">
        <f>53919.36</f>
        <v>53919.360000000001</v>
      </c>
      <c r="I20" s="192">
        <f>5813.98</f>
        <v>5813.98</v>
      </c>
      <c r="J20" s="192">
        <f>5324.36</f>
        <v>5324.36</v>
      </c>
      <c r="K20" s="192"/>
      <c r="L20" s="196">
        <f t="shared" ref="L20:L39" si="0">SUM(H20:K20)</f>
        <v>65057.7</v>
      </c>
      <c r="M20" s="195">
        <f>34679.91+30377.79-5324.36-5813.98-2913.82</f>
        <v>51005.54</v>
      </c>
      <c r="N20" s="192">
        <f>5813.98</f>
        <v>5813.98</v>
      </c>
      <c r="O20" s="192">
        <f>5324.36</f>
        <v>5324.36</v>
      </c>
      <c r="P20" s="192"/>
      <c r="Q20" s="192">
        <f>170+2743.82</f>
        <v>2913.82</v>
      </c>
      <c r="R20" s="192"/>
      <c r="S20" s="196">
        <f t="shared" ref="S20:S39" si="1">SUM(M20:R20)</f>
        <v>65057.700000000004</v>
      </c>
    </row>
    <row r="21" spans="1:27" ht="14.25" customHeight="1">
      <c r="A21" s="197" t="s">
        <v>329</v>
      </c>
      <c r="B21" s="195">
        <v>2</v>
      </c>
      <c r="C21" s="192">
        <v>2</v>
      </c>
      <c r="D21" s="192">
        <v>2</v>
      </c>
      <c r="E21" s="193">
        <v>2</v>
      </c>
      <c r="F21" s="192">
        <v>2</v>
      </c>
      <c r="G21" s="194">
        <v>2</v>
      </c>
      <c r="H21" s="195">
        <v>53919.360000000001</v>
      </c>
      <c r="I21" s="192">
        <f>5813.98</f>
        <v>5813.98</v>
      </c>
      <c r="J21" s="192">
        <f>5104.36</f>
        <v>5104.3599999999997</v>
      </c>
      <c r="K21" s="192"/>
      <c r="L21" s="196">
        <f t="shared" si="0"/>
        <v>64837.7</v>
      </c>
      <c r="M21" s="195">
        <f>M20</f>
        <v>51005.54</v>
      </c>
      <c r="N21" s="192">
        <f>N20</f>
        <v>5813.98</v>
      </c>
      <c r="O21" s="192">
        <f>O20-220</f>
        <v>5104.3599999999997</v>
      </c>
      <c r="P21" s="192"/>
      <c r="Q21" s="192">
        <f>2913.82</f>
        <v>2913.82</v>
      </c>
      <c r="R21" s="192"/>
      <c r="S21" s="196">
        <f t="shared" si="1"/>
        <v>64837.700000000004</v>
      </c>
    </row>
    <row r="22" spans="1:27" ht="14.25" customHeight="1">
      <c r="A22" s="199" t="s">
        <v>330</v>
      </c>
      <c r="B22" s="195">
        <v>21.18</v>
      </c>
      <c r="C22" s="192">
        <v>20.079999999999998</v>
      </c>
      <c r="D22" s="192">
        <v>21.06</v>
      </c>
      <c r="E22" s="193">
        <v>20.61</v>
      </c>
      <c r="F22" s="192">
        <v>19.100000000000001</v>
      </c>
      <c r="G22" s="194">
        <v>19.78</v>
      </c>
      <c r="H22" s="195">
        <f>389500.48-1044.39</f>
        <v>388456.08999999997</v>
      </c>
      <c r="I22" s="192"/>
      <c r="J22" s="192">
        <f>2207.08</f>
        <v>2207.08</v>
      </c>
      <c r="K22" s="192">
        <f>179.42</f>
        <v>179.42</v>
      </c>
      <c r="L22" s="196">
        <f t="shared" si="0"/>
        <v>390842.58999999997</v>
      </c>
      <c r="M22" s="195">
        <f>380749.79-938.35-22.79-2207.08-8731.8-179.42-21616.81+16650.74+3135</f>
        <v>366839.28</v>
      </c>
      <c r="N22" s="192"/>
      <c r="O22" s="192">
        <f>2207.08</f>
        <v>2207.08</v>
      </c>
      <c r="P22" s="192">
        <f>179.42</f>
        <v>179.42</v>
      </c>
      <c r="Q22" s="193">
        <f>21616.81</f>
        <v>21616.81</v>
      </c>
      <c r="R22" s="193"/>
      <c r="S22" s="196">
        <f t="shared" si="1"/>
        <v>390842.59</v>
      </c>
    </row>
    <row r="23" spans="1:27" ht="14.25" customHeight="1">
      <c r="A23" s="197" t="s">
        <v>329</v>
      </c>
      <c r="B23" s="195">
        <v>21.18</v>
      </c>
      <c r="C23" s="192">
        <v>20.079999999999998</v>
      </c>
      <c r="D23" s="192">
        <v>21.06</v>
      </c>
      <c r="E23" s="192">
        <v>20.61</v>
      </c>
      <c r="F23" s="192">
        <v>19.100000000000001</v>
      </c>
      <c r="G23" s="192">
        <v>19.78</v>
      </c>
      <c r="H23" s="195">
        <f>H22-3135</f>
        <v>385321.08999999997</v>
      </c>
      <c r="I23" s="192"/>
      <c r="J23" s="192">
        <f>2207.08</f>
        <v>2207.08</v>
      </c>
      <c r="K23" s="192">
        <f>179.42</f>
        <v>179.42</v>
      </c>
      <c r="L23" s="196">
        <f t="shared" si="0"/>
        <v>387707.58999999997</v>
      </c>
      <c r="M23" s="195">
        <f>M22-3135</f>
        <v>363704.28</v>
      </c>
      <c r="N23" s="192"/>
      <c r="O23" s="192">
        <f>2207.08</f>
        <v>2207.08</v>
      </c>
      <c r="P23" s="192">
        <f>179.42</f>
        <v>179.42</v>
      </c>
      <c r="Q23" s="193">
        <f>Q22</f>
        <v>21616.81</v>
      </c>
      <c r="R23" s="193"/>
      <c r="S23" s="196">
        <f t="shared" si="1"/>
        <v>387707.59</v>
      </c>
    </row>
    <row r="24" spans="1:27" ht="14.25" customHeight="1">
      <c r="A24" s="200" t="s">
        <v>331</v>
      </c>
      <c r="B24" s="207">
        <v>5.98</v>
      </c>
      <c r="C24" s="202">
        <v>5.54</v>
      </c>
      <c r="D24" s="202">
        <v>5.83</v>
      </c>
      <c r="E24" s="204">
        <v>5.98</v>
      </c>
      <c r="F24" s="202">
        <v>5.26</v>
      </c>
      <c r="G24" s="205">
        <v>5.29</v>
      </c>
      <c r="H24" s="195">
        <f>86782.65-150</f>
        <v>86632.65</v>
      </c>
      <c r="I24" s="202"/>
      <c r="J24" s="202">
        <f>150</f>
        <v>150</v>
      </c>
      <c r="K24" s="203"/>
      <c r="L24" s="196">
        <f t="shared" si="0"/>
        <v>86782.65</v>
      </c>
      <c r="M24" s="195">
        <f>39021.74+21908.57+26436.65-354.49-229.82-150-2550</f>
        <v>84082.64999999998</v>
      </c>
      <c r="N24" s="202"/>
      <c r="O24" s="202">
        <f>150</f>
        <v>150</v>
      </c>
      <c r="P24" s="202"/>
      <c r="Q24" s="204">
        <f>2550</f>
        <v>2550</v>
      </c>
      <c r="R24" s="204"/>
      <c r="S24" s="196">
        <f t="shared" si="1"/>
        <v>86782.64999999998</v>
      </c>
    </row>
    <row r="25" spans="1:27" ht="14.25" customHeight="1">
      <c r="A25" s="206" t="s">
        <v>332</v>
      </c>
      <c r="B25" s="207">
        <f>3.75-1.75</f>
        <v>2</v>
      </c>
      <c r="C25" s="202">
        <v>2</v>
      </c>
      <c r="D25" s="202">
        <v>2</v>
      </c>
      <c r="E25" s="204">
        <v>2</v>
      </c>
      <c r="F25" s="202">
        <v>2</v>
      </c>
      <c r="G25" s="205">
        <v>2</v>
      </c>
      <c r="H25" s="195">
        <f>38791.92-150</f>
        <v>38641.919999999998</v>
      </c>
      <c r="I25" s="202"/>
      <c r="J25" s="202">
        <f>150</f>
        <v>150</v>
      </c>
      <c r="K25" s="203"/>
      <c r="L25" s="196">
        <f t="shared" si="0"/>
        <v>38791.919999999998</v>
      </c>
      <c r="M25" s="195">
        <f>39021.74-229.82-150-2550</f>
        <v>36091.919999999998</v>
      </c>
      <c r="N25" s="202"/>
      <c r="O25" s="202">
        <f>150</f>
        <v>150</v>
      </c>
      <c r="P25" s="202"/>
      <c r="Q25" s="204">
        <f>2550</f>
        <v>2550</v>
      </c>
      <c r="R25" s="204"/>
      <c r="S25" s="196">
        <f t="shared" si="1"/>
        <v>38791.919999999998</v>
      </c>
    </row>
    <row r="26" spans="1:27" ht="14.25" customHeight="1">
      <c r="A26" s="208" t="s">
        <v>333</v>
      </c>
      <c r="B26" s="207">
        <v>3.37</v>
      </c>
      <c r="C26" s="202">
        <v>3.62</v>
      </c>
      <c r="D26" s="304">
        <v>3.58</v>
      </c>
      <c r="E26" s="204">
        <v>3.25</v>
      </c>
      <c r="F26" s="202">
        <v>3.5</v>
      </c>
      <c r="G26" s="205">
        <v>3.46</v>
      </c>
      <c r="H26" s="195">
        <f>53393.88</f>
        <v>53393.88</v>
      </c>
      <c r="I26" s="202"/>
      <c r="J26" s="202"/>
      <c r="K26" s="203"/>
      <c r="L26" s="196">
        <f t="shared" si="0"/>
        <v>53393.88</v>
      </c>
      <c r="M26" s="195">
        <f>8433.01-76.35-27.13-400+17627.26-600+13519.63-117.02-72.71+13216.22-87.49-65.93</f>
        <v>51349.490000000005</v>
      </c>
      <c r="N26" s="202"/>
      <c r="O26" s="202"/>
      <c r="P26" s="202"/>
      <c r="Q26" s="204">
        <f>400+600+300+744.39</f>
        <v>2044.3899999999999</v>
      </c>
      <c r="R26" s="204"/>
      <c r="S26" s="196">
        <f t="shared" si="1"/>
        <v>53393.880000000005</v>
      </c>
    </row>
    <row r="27" spans="1:27" ht="14.25" customHeight="1">
      <c r="A27" s="206" t="s">
        <v>332</v>
      </c>
      <c r="B27" s="207">
        <v>1.75</v>
      </c>
      <c r="C27" s="202">
        <v>2</v>
      </c>
      <c r="D27" s="304">
        <v>1.96</v>
      </c>
      <c r="E27" s="204">
        <v>1.75</v>
      </c>
      <c r="F27" s="202">
        <v>2</v>
      </c>
      <c r="G27" s="205">
        <v>1.96</v>
      </c>
      <c r="H27" s="195">
        <f>14784.88</f>
        <v>14784.88</v>
      </c>
      <c r="I27" s="202"/>
      <c r="J27" s="202"/>
      <c r="K27" s="203"/>
      <c r="L27" s="196">
        <f t="shared" si="0"/>
        <v>14784.88</v>
      </c>
      <c r="M27" s="195">
        <f>10646.3+8185.86-72.71-5018.96</f>
        <v>13740.490000000002</v>
      </c>
      <c r="N27" s="202"/>
      <c r="O27" s="202"/>
      <c r="P27" s="202"/>
      <c r="Q27" s="204">
        <f>744.39+300</f>
        <v>1044.3899999999999</v>
      </c>
      <c r="R27" s="204"/>
      <c r="S27" s="196">
        <f t="shared" si="1"/>
        <v>14784.880000000001</v>
      </c>
    </row>
    <row r="28" spans="1:27" ht="14.25" customHeight="1">
      <c r="A28" s="200" t="s">
        <v>334</v>
      </c>
      <c r="B28" s="207">
        <v>1.5</v>
      </c>
      <c r="C28" s="202">
        <v>1</v>
      </c>
      <c r="D28" s="202">
        <v>1.33</v>
      </c>
      <c r="E28" s="204">
        <v>1</v>
      </c>
      <c r="F28" s="202">
        <v>1</v>
      </c>
      <c r="G28" s="205">
        <v>0.83</v>
      </c>
      <c r="H28" s="195">
        <f>9614.11</f>
        <v>9614.11</v>
      </c>
      <c r="I28" s="202"/>
      <c r="J28" s="202"/>
      <c r="K28" s="203"/>
      <c r="L28" s="196">
        <f t="shared" si="0"/>
        <v>9614.11</v>
      </c>
      <c r="M28" s="195">
        <f>9677.17-63.06-1000</f>
        <v>8614.11</v>
      </c>
      <c r="N28" s="202"/>
      <c r="O28" s="202"/>
      <c r="P28" s="202"/>
      <c r="Q28" s="204">
        <f>1000</f>
        <v>1000</v>
      </c>
      <c r="R28" s="204"/>
      <c r="S28" s="196">
        <f t="shared" si="1"/>
        <v>9614.11</v>
      </c>
    </row>
    <row r="29" spans="1:27" ht="14.25" customHeight="1">
      <c r="A29" s="206" t="s">
        <v>332</v>
      </c>
      <c r="B29" s="207">
        <v>1.5</v>
      </c>
      <c r="C29" s="202">
        <v>1</v>
      </c>
      <c r="D29" s="202">
        <v>1.33</v>
      </c>
      <c r="E29" s="204">
        <v>1</v>
      </c>
      <c r="F29" s="202">
        <v>1</v>
      </c>
      <c r="G29" s="205">
        <v>0.83</v>
      </c>
      <c r="H29" s="195">
        <f>H28</f>
        <v>9614.11</v>
      </c>
      <c r="I29" s="202"/>
      <c r="J29" s="202"/>
      <c r="K29" s="203"/>
      <c r="L29" s="196">
        <f t="shared" si="0"/>
        <v>9614.11</v>
      </c>
      <c r="M29" s="195">
        <f>M28</f>
        <v>8614.11</v>
      </c>
      <c r="N29" s="202"/>
      <c r="O29" s="202"/>
      <c r="P29" s="202"/>
      <c r="Q29" s="204">
        <f>1000</f>
        <v>1000</v>
      </c>
      <c r="R29" s="204"/>
      <c r="S29" s="196">
        <f t="shared" si="1"/>
        <v>9614.11</v>
      </c>
    </row>
    <row r="30" spans="1:27" ht="14.25" customHeight="1">
      <c r="A30" s="209" t="s">
        <v>335</v>
      </c>
      <c r="B30" s="207">
        <v>1</v>
      </c>
      <c r="C30" s="202">
        <v>1</v>
      </c>
      <c r="D30" s="202">
        <v>1</v>
      </c>
      <c r="E30" s="204">
        <v>1</v>
      </c>
      <c r="F30" s="202">
        <v>1</v>
      </c>
      <c r="G30" s="205">
        <v>1</v>
      </c>
      <c r="H30" s="195">
        <f>15563.8</f>
        <v>15563.8</v>
      </c>
      <c r="I30" s="202"/>
      <c r="J30" s="202"/>
      <c r="K30" s="203"/>
      <c r="L30" s="196">
        <f t="shared" si="0"/>
        <v>15563.8</v>
      </c>
      <c r="M30" s="195">
        <f>17061.42-213.62-1350.51-1284</f>
        <v>14213.289999999999</v>
      </c>
      <c r="N30" s="202"/>
      <c r="O30" s="202"/>
      <c r="P30" s="202"/>
      <c r="Q30" s="204">
        <f>1350.51</f>
        <v>1350.51</v>
      </c>
      <c r="R30" s="204"/>
      <c r="S30" s="196">
        <f t="shared" si="1"/>
        <v>15563.8</v>
      </c>
    </row>
    <row r="31" spans="1:27" ht="14.25" customHeight="1">
      <c r="A31" s="206" t="s">
        <v>332</v>
      </c>
      <c r="B31" s="207">
        <v>1</v>
      </c>
      <c r="C31" s="202">
        <v>1</v>
      </c>
      <c r="D31" s="202">
        <v>1</v>
      </c>
      <c r="E31" s="204">
        <v>1</v>
      </c>
      <c r="F31" s="202">
        <v>1</v>
      </c>
      <c r="G31" s="205">
        <v>1</v>
      </c>
      <c r="H31" s="195">
        <f>H30</f>
        <v>15563.8</v>
      </c>
      <c r="I31" s="202"/>
      <c r="J31" s="202"/>
      <c r="K31" s="203"/>
      <c r="L31" s="196">
        <f t="shared" si="0"/>
        <v>15563.8</v>
      </c>
      <c r="M31" s="195">
        <f>M30</f>
        <v>14213.289999999999</v>
      </c>
      <c r="N31" s="202"/>
      <c r="O31" s="202"/>
      <c r="P31" s="202"/>
      <c r="Q31" s="204">
        <f>Q30</f>
        <v>1350.51</v>
      </c>
      <c r="R31" s="204"/>
      <c r="S31" s="196">
        <f t="shared" si="1"/>
        <v>15563.8</v>
      </c>
    </row>
    <row r="32" spans="1:27" ht="14.25" customHeight="1">
      <c r="A32" s="200" t="s">
        <v>336</v>
      </c>
      <c r="B32" s="207">
        <v>24.6</v>
      </c>
      <c r="C32" s="202">
        <v>24.6</v>
      </c>
      <c r="D32" s="202">
        <v>24.6</v>
      </c>
      <c r="E32" s="204">
        <v>24.35</v>
      </c>
      <c r="F32" s="202">
        <v>24.35</v>
      </c>
      <c r="G32" s="205">
        <v>24.35</v>
      </c>
      <c r="H32" s="195">
        <f>234898.88</f>
        <v>234898.88</v>
      </c>
      <c r="I32" s="202">
        <f>9506.73</f>
        <v>9506.73</v>
      </c>
      <c r="J32" s="202">
        <f>1790.06+654.6</f>
        <v>2444.66</v>
      </c>
      <c r="K32" s="203"/>
      <c r="L32" s="196">
        <f t="shared" si="0"/>
        <v>246850.27000000002</v>
      </c>
      <c r="M32" s="195">
        <f>86479.8-202.33-1205.96-5933.3-5044.5+181246.17-1163.85-584.1-3573.43-8381.42-17029.12-3135</f>
        <v>221472.96</v>
      </c>
      <c r="N32" s="202">
        <f>5933.3+3573.43</f>
        <v>9506.73</v>
      </c>
      <c r="O32" s="202">
        <f>1205.96+584.1</f>
        <v>1790.06</v>
      </c>
      <c r="P32" s="202"/>
      <c r="Q32" s="204">
        <f>5044.5+8381.42</f>
        <v>13425.92</v>
      </c>
      <c r="R32" s="204"/>
      <c r="S32" s="196">
        <f t="shared" si="1"/>
        <v>246195.67</v>
      </c>
    </row>
    <row r="33" spans="1:22" ht="13.5" thickBot="1">
      <c r="A33" s="210" t="s">
        <v>337</v>
      </c>
      <c r="B33" s="215">
        <v>11.5</v>
      </c>
      <c r="C33" s="211">
        <v>11.5</v>
      </c>
      <c r="D33" s="211">
        <v>11.5</v>
      </c>
      <c r="E33" s="213">
        <v>11.5</v>
      </c>
      <c r="F33" s="211">
        <v>11.5</v>
      </c>
      <c r="G33" s="214">
        <v>11.5</v>
      </c>
      <c r="H33" s="215">
        <f>91343.43</f>
        <v>91343.43</v>
      </c>
      <c r="I33" s="211"/>
      <c r="J33" s="211"/>
      <c r="K33" s="212"/>
      <c r="L33" s="216">
        <f t="shared" si="0"/>
        <v>91343.43</v>
      </c>
      <c r="M33" s="217">
        <f>48803.99-309.07+5653.1-35.58+8085.09+7121.1-99.29+12530.06-24.09+7784.32-23.7+1869.35-11.85-4130</f>
        <v>87213.430000000008</v>
      </c>
      <c r="N33" s="211"/>
      <c r="O33" s="211"/>
      <c r="P33" s="211"/>
      <c r="Q33" s="213">
        <f>170+1000+370+370+2220</f>
        <v>4130</v>
      </c>
      <c r="R33" s="213"/>
      <c r="S33" s="216">
        <f t="shared" si="1"/>
        <v>91343.430000000008</v>
      </c>
    </row>
    <row r="34" spans="1:22" ht="12.75">
      <c r="A34" s="218" t="s">
        <v>321</v>
      </c>
      <c r="B34" s="219">
        <f>SUM(B20,B24,B26,B28,B30,B32,B22)</f>
        <v>59.63</v>
      </c>
      <c r="C34" s="220">
        <f t="shared" ref="C34:R34" si="2">SUM(C20,C24,C26,C28,C30,C32,C22)</f>
        <v>57.84</v>
      </c>
      <c r="D34" s="220">
        <f t="shared" si="2"/>
        <v>59.400000000000006</v>
      </c>
      <c r="E34" s="220">
        <f>SUM(E20,E24,E26,E28,E30,E32,E22)</f>
        <v>58.19</v>
      </c>
      <c r="F34" s="220">
        <f>SUM(F20,F24,F26,F28,F30,F32,F22)</f>
        <v>56.21</v>
      </c>
      <c r="G34" s="221">
        <f t="shared" si="2"/>
        <v>56.71</v>
      </c>
      <c r="H34" s="222">
        <f t="shared" si="2"/>
        <v>842478.77</v>
      </c>
      <c r="I34" s="223">
        <f t="shared" si="2"/>
        <v>15320.71</v>
      </c>
      <c r="J34" s="223">
        <f t="shared" si="2"/>
        <v>10126.099999999999</v>
      </c>
      <c r="K34" s="223">
        <f t="shared" si="2"/>
        <v>179.42</v>
      </c>
      <c r="L34" s="224">
        <f t="shared" si="0"/>
        <v>868105</v>
      </c>
      <c r="M34" s="222">
        <f t="shared" si="2"/>
        <v>797577.32000000007</v>
      </c>
      <c r="N34" s="223">
        <f t="shared" si="2"/>
        <v>15320.71</v>
      </c>
      <c r="O34" s="223">
        <f t="shared" si="2"/>
        <v>9471.5</v>
      </c>
      <c r="P34" s="223">
        <f t="shared" si="2"/>
        <v>179.42</v>
      </c>
      <c r="Q34" s="223">
        <f t="shared" si="2"/>
        <v>44901.45</v>
      </c>
      <c r="R34" s="223">
        <f t="shared" si="2"/>
        <v>0</v>
      </c>
      <c r="S34" s="224">
        <f t="shared" si="1"/>
        <v>867450.4</v>
      </c>
      <c r="T34" s="302"/>
      <c r="U34" s="302"/>
      <c r="V34" s="302"/>
    </row>
    <row r="35" spans="1:22" ht="13.5" thickBot="1">
      <c r="A35" s="225" t="s">
        <v>338</v>
      </c>
      <c r="B35" s="226">
        <f>SUM(B21,B25,B27,B29,B31,B23)</f>
        <v>29.43</v>
      </c>
      <c r="C35" s="227">
        <f t="shared" ref="C35:R35" si="3">SUM(C21,C25,C27,C29,C31,C23)</f>
        <v>28.08</v>
      </c>
      <c r="D35" s="228">
        <f t="shared" si="3"/>
        <v>29.349999999999998</v>
      </c>
      <c r="E35" s="227">
        <f t="shared" si="3"/>
        <v>28.36</v>
      </c>
      <c r="F35" s="227">
        <f t="shared" si="3"/>
        <v>27.1</v>
      </c>
      <c r="G35" s="229">
        <f t="shared" si="3"/>
        <v>27.57</v>
      </c>
      <c r="H35" s="230">
        <f t="shared" si="3"/>
        <v>517845.16</v>
      </c>
      <c r="I35" s="228">
        <f t="shared" si="3"/>
        <v>5813.98</v>
      </c>
      <c r="J35" s="228">
        <f t="shared" si="3"/>
        <v>7461.44</v>
      </c>
      <c r="K35" s="228">
        <f t="shared" si="3"/>
        <v>179.42</v>
      </c>
      <c r="L35" s="231">
        <f t="shared" si="0"/>
        <v>531300</v>
      </c>
      <c r="M35" s="230">
        <f t="shared" si="3"/>
        <v>487369.63</v>
      </c>
      <c r="N35" s="228">
        <f t="shared" si="3"/>
        <v>5813.98</v>
      </c>
      <c r="O35" s="228">
        <f t="shared" si="3"/>
        <v>7461.44</v>
      </c>
      <c r="P35" s="228">
        <f t="shared" si="3"/>
        <v>179.42</v>
      </c>
      <c r="Q35" s="228">
        <f t="shared" si="3"/>
        <v>30475.53</v>
      </c>
      <c r="R35" s="228">
        <f t="shared" si="3"/>
        <v>0</v>
      </c>
      <c r="S35" s="231">
        <f t="shared" si="1"/>
        <v>531300</v>
      </c>
      <c r="T35" s="302"/>
      <c r="U35" s="302"/>
      <c r="V35" s="302"/>
    </row>
    <row r="36" spans="1:22" ht="12.75">
      <c r="A36" s="232" t="s">
        <v>339</v>
      </c>
      <c r="B36" s="233">
        <f>SUM(B20,B24,B26,B22)</f>
        <v>32.53</v>
      </c>
      <c r="C36" s="234">
        <f t="shared" ref="C36:R37" si="4">SUM(C20,C24,C26,C22)</f>
        <v>31.24</v>
      </c>
      <c r="D36" s="234">
        <f t="shared" si="4"/>
        <v>32.47</v>
      </c>
      <c r="E36" s="234">
        <f>SUM(E20,E24,E26,E22)</f>
        <v>31.84</v>
      </c>
      <c r="F36" s="234">
        <f>SUM(F20,F24,F26,F22)</f>
        <v>29.86</v>
      </c>
      <c r="G36" s="235">
        <f t="shared" si="4"/>
        <v>30.53</v>
      </c>
      <c r="H36" s="236">
        <f t="shared" si="4"/>
        <v>582401.98</v>
      </c>
      <c r="I36" s="237">
        <f t="shared" si="4"/>
        <v>5813.98</v>
      </c>
      <c r="J36" s="237">
        <f t="shared" si="4"/>
        <v>7681.44</v>
      </c>
      <c r="K36" s="237">
        <f t="shared" si="4"/>
        <v>179.42</v>
      </c>
      <c r="L36" s="238">
        <f t="shared" si="0"/>
        <v>596076.81999999995</v>
      </c>
      <c r="M36" s="236">
        <f t="shared" si="4"/>
        <v>553276.96</v>
      </c>
      <c r="N36" s="237">
        <f t="shared" si="4"/>
        <v>5813.98</v>
      </c>
      <c r="O36" s="237">
        <f t="shared" si="4"/>
        <v>7681.44</v>
      </c>
      <c r="P36" s="237">
        <f t="shared" si="4"/>
        <v>179.42</v>
      </c>
      <c r="Q36" s="237">
        <f t="shared" si="4"/>
        <v>29125.02</v>
      </c>
      <c r="R36" s="237">
        <f t="shared" si="4"/>
        <v>0</v>
      </c>
      <c r="S36" s="238">
        <f t="shared" si="1"/>
        <v>596076.81999999995</v>
      </c>
      <c r="T36" s="302"/>
    </row>
    <row r="37" spans="1:22" ht="12.75">
      <c r="A37" s="239" t="s">
        <v>332</v>
      </c>
      <c r="B37" s="240">
        <f>SUM(B21,B25,B27,B23)</f>
        <v>26.93</v>
      </c>
      <c r="C37" s="241">
        <f>SUM(C21,C25,C27,C23)</f>
        <v>26.08</v>
      </c>
      <c r="D37" s="242">
        <f t="shared" si="4"/>
        <v>27.02</v>
      </c>
      <c r="E37" s="241">
        <f t="shared" si="4"/>
        <v>26.36</v>
      </c>
      <c r="F37" s="241">
        <f t="shared" si="4"/>
        <v>25.1</v>
      </c>
      <c r="G37" s="243">
        <f t="shared" si="4"/>
        <v>25.740000000000002</v>
      </c>
      <c r="H37" s="244">
        <f t="shared" si="4"/>
        <v>492667.25</v>
      </c>
      <c r="I37" s="242">
        <f t="shared" si="4"/>
        <v>5813.98</v>
      </c>
      <c r="J37" s="242">
        <f t="shared" si="4"/>
        <v>7461.44</v>
      </c>
      <c r="K37" s="242">
        <f t="shared" si="4"/>
        <v>179.42</v>
      </c>
      <c r="L37" s="196">
        <f>SUM(H37:K37)</f>
        <v>506122.08999999997</v>
      </c>
      <c r="M37" s="244">
        <f t="shared" si="4"/>
        <v>464542.23000000004</v>
      </c>
      <c r="N37" s="242">
        <f t="shared" si="4"/>
        <v>5813.98</v>
      </c>
      <c r="O37" s="242">
        <f t="shared" si="4"/>
        <v>7461.44</v>
      </c>
      <c r="P37" s="242">
        <f t="shared" si="4"/>
        <v>179.42</v>
      </c>
      <c r="Q37" s="242">
        <f t="shared" si="4"/>
        <v>28125.02</v>
      </c>
      <c r="R37" s="242">
        <f t="shared" si="4"/>
        <v>0</v>
      </c>
      <c r="S37" s="196">
        <f t="shared" si="1"/>
        <v>506122.09</v>
      </c>
    </row>
    <row r="38" spans="1:22" ht="12.75">
      <c r="A38" s="245" t="s">
        <v>340</v>
      </c>
      <c r="B38" s="240">
        <f>SUM(B26,B28,B30)</f>
        <v>5.87</v>
      </c>
      <c r="C38" s="241">
        <f t="shared" ref="C38:R39" si="5">SUM(C26,C28,C30)</f>
        <v>5.62</v>
      </c>
      <c r="D38" s="241">
        <f t="shared" si="5"/>
        <v>5.91</v>
      </c>
      <c r="E38" s="241">
        <f t="shared" si="5"/>
        <v>5.25</v>
      </c>
      <c r="F38" s="241">
        <f t="shared" si="5"/>
        <v>5.5</v>
      </c>
      <c r="G38" s="246">
        <f t="shared" si="5"/>
        <v>5.29</v>
      </c>
      <c r="H38" s="244">
        <f t="shared" si="5"/>
        <v>78571.789999999994</v>
      </c>
      <c r="I38" s="242">
        <f t="shared" si="5"/>
        <v>0</v>
      </c>
      <c r="J38" s="242">
        <f t="shared" si="5"/>
        <v>0</v>
      </c>
      <c r="K38" s="242">
        <f t="shared" si="5"/>
        <v>0</v>
      </c>
      <c r="L38" s="196">
        <f t="shared" si="0"/>
        <v>78571.789999999994</v>
      </c>
      <c r="M38" s="244">
        <f t="shared" si="5"/>
        <v>74176.89</v>
      </c>
      <c r="N38" s="242">
        <f t="shared" si="5"/>
        <v>0</v>
      </c>
      <c r="O38" s="242">
        <f t="shared" si="5"/>
        <v>0</v>
      </c>
      <c r="P38" s="242">
        <f t="shared" si="5"/>
        <v>0</v>
      </c>
      <c r="Q38" s="242">
        <f t="shared" si="5"/>
        <v>4394.8999999999996</v>
      </c>
      <c r="R38" s="242">
        <f t="shared" si="5"/>
        <v>0</v>
      </c>
      <c r="S38" s="196">
        <f t="shared" si="1"/>
        <v>78571.789999999994</v>
      </c>
    </row>
    <row r="39" spans="1:22" ht="13.5" thickBot="1">
      <c r="A39" s="247" t="s">
        <v>332</v>
      </c>
      <c r="B39" s="248">
        <f>SUM(B27,B29,B31)</f>
        <v>4.25</v>
      </c>
      <c r="C39" s="249">
        <f t="shared" si="5"/>
        <v>4</v>
      </c>
      <c r="D39" s="249">
        <f t="shared" si="5"/>
        <v>4.29</v>
      </c>
      <c r="E39" s="249">
        <f t="shared" si="5"/>
        <v>3.75</v>
      </c>
      <c r="F39" s="249">
        <f t="shared" si="5"/>
        <v>4</v>
      </c>
      <c r="G39" s="250">
        <f t="shared" si="5"/>
        <v>3.79</v>
      </c>
      <c r="H39" s="251">
        <f>SUM(H27,H29,H31)</f>
        <v>39962.789999999994</v>
      </c>
      <c r="I39" s="252">
        <f t="shared" si="5"/>
        <v>0</v>
      </c>
      <c r="J39" s="252">
        <f t="shared" si="5"/>
        <v>0</v>
      </c>
      <c r="K39" s="252">
        <f t="shared" si="5"/>
        <v>0</v>
      </c>
      <c r="L39" s="231">
        <f t="shared" si="0"/>
        <v>39962.789999999994</v>
      </c>
      <c r="M39" s="251">
        <f t="shared" si="5"/>
        <v>36567.89</v>
      </c>
      <c r="N39" s="252">
        <f t="shared" si="5"/>
        <v>0</v>
      </c>
      <c r="O39" s="252">
        <f t="shared" si="5"/>
        <v>0</v>
      </c>
      <c r="P39" s="252">
        <f t="shared" si="5"/>
        <v>0</v>
      </c>
      <c r="Q39" s="252">
        <f t="shared" si="5"/>
        <v>3394.8999999999996</v>
      </c>
      <c r="R39" s="252">
        <f t="shared" si="5"/>
        <v>0</v>
      </c>
      <c r="S39" s="231">
        <f t="shared" si="1"/>
        <v>39962.79</v>
      </c>
      <c r="U39" s="302"/>
    </row>
    <row r="41" spans="1:22" ht="12.75">
      <c r="A41" s="253" t="s">
        <v>341</v>
      </c>
      <c r="B41" s="253"/>
      <c r="C41" s="253"/>
      <c r="D41" s="148"/>
      <c r="E41" s="148"/>
      <c r="F41" s="148"/>
      <c r="G41" s="148"/>
      <c r="H41" s="148"/>
      <c r="I41" s="148"/>
      <c r="J41" s="148"/>
      <c r="K41" s="148"/>
      <c r="L41" s="138"/>
      <c r="M41" s="138"/>
      <c r="N41" s="138"/>
      <c r="O41" s="138"/>
      <c r="P41" s="138"/>
      <c r="Q41" s="138"/>
      <c r="R41" s="138"/>
      <c r="S41" s="138"/>
      <c r="T41" s="302"/>
      <c r="U41" s="302"/>
    </row>
    <row r="42" spans="1:22" ht="12.75">
      <c r="A42" s="254" t="s">
        <v>267</v>
      </c>
      <c r="B42" s="254"/>
      <c r="C42" s="254"/>
      <c r="D42" s="138"/>
      <c r="E42" s="255"/>
      <c r="F42" s="255"/>
      <c r="G42" s="255"/>
      <c r="H42" s="255"/>
      <c r="I42" s="255"/>
      <c r="J42" s="254"/>
      <c r="K42" s="791" t="s">
        <v>208</v>
      </c>
      <c r="L42" s="791"/>
      <c r="M42" s="791"/>
      <c r="N42" s="791"/>
      <c r="O42" s="791"/>
      <c r="P42" s="791"/>
      <c r="Q42" s="138"/>
      <c r="R42" s="138"/>
      <c r="S42" s="138"/>
      <c r="T42" s="302"/>
      <c r="U42" s="302"/>
    </row>
    <row r="43" spans="1:22" ht="12.75">
      <c r="A43" s="792"/>
      <c r="B43" s="792"/>
      <c r="C43" s="147"/>
      <c r="D43" s="138"/>
      <c r="E43" s="138"/>
      <c r="F43" s="793" t="s">
        <v>210</v>
      </c>
      <c r="G43" s="793"/>
      <c r="H43" s="793"/>
      <c r="I43" s="253"/>
      <c r="J43" s="253"/>
      <c r="K43" s="253"/>
      <c r="L43" s="253"/>
      <c r="M43" s="256" t="s">
        <v>211</v>
      </c>
      <c r="N43" s="256"/>
      <c r="O43" s="147"/>
      <c r="P43" s="138"/>
      <c r="Q43" s="138"/>
      <c r="R43" s="138"/>
      <c r="S43" s="138"/>
    </row>
    <row r="44" spans="1:22" ht="12.75">
      <c r="A44" s="147"/>
      <c r="B44" s="147"/>
      <c r="C44" s="147"/>
      <c r="D44" s="138"/>
      <c r="E44" s="138"/>
      <c r="F44" s="138"/>
      <c r="G44" s="138"/>
      <c r="H44" s="147"/>
      <c r="I44" s="138"/>
      <c r="J44" s="138"/>
      <c r="K44" s="148"/>
      <c r="L44" s="148"/>
      <c r="M44" s="147"/>
      <c r="N44" s="147"/>
      <c r="O44" s="147"/>
      <c r="P44" s="138"/>
      <c r="Q44" s="138"/>
      <c r="R44" s="138"/>
      <c r="S44" s="138"/>
    </row>
    <row r="45" spans="1:22" ht="12.75">
      <c r="A45" s="254" t="s">
        <v>268</v>
      </c>
      <c r="B45" s="254"/>
      <c r="C45" s="254"/>
      <c r="D45" s="138"/>
      <c r="E45" s="255"/>
      <c r="F45" s="255"/>
      <c r="G45" s="255"/>
      <c r="H45" s="255"/>
      <c r="I45" s="255"/>
      <c r="J45" s="254"/>
      <c r="K45" s="791" t="s">
        <v>213</v>
      </c>
      <c r="L45" s="791"/>
      <c r="M45" s="791"/>
      <c r="N45" s="791"/>
      <c r="O45" s="791"/>
      <c r="P45" s="791"/>
      <c r="Q45" s="138"/>
      <c r="R45" s="138"/>
      <c r="S45" s="138"/>
    </row>
    <row r="46" spans="1:22" ht="12.75">
      <c r="A46" s="792"/>
      <c r="B46" s="792"/>
      <c r="C46" s="147"/>
      <c r="D46" s="138"/>
      <c r="E46" s="138"/>
      <c r="F46" s="793" t="s">
        <v>210</v>
      </c>
      <c r="G46" s="793"/>
      <c r="H46" s="793"/>
      <c r="I46" s="253"/>
      <c r="J46" s="253"/>
      <c r="K46" s="253"/>
      <c r="L46" s="253"/>
      <c r="M46" s="256" t="s">
        <v>211</v>
      </c>
      <c r="N46" s="256"/>
      <c r="O46" s="147"/>
      <c r="P46" s="138"/>
      <c r="Q46" s="138"/>
      <c r="R46" s="138"/>
      <c r="S46" s="138"/>
    </row>
    <row r="47" spans="1:2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50" spans="6:6">
      <c r="F50" s="139" t="s">
        <v>17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/>
  <pageMargins left="0" right="0" top="0" bottom="0" header="0" footer="0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16" zoomScaleNormal="100" workbookViewId="0">
      <selection activeCell="V34" sqref="V34"/>
    </sheetView>
  </sheetViews>
  <sheetFormatPr defaultColWidth="9.140625" defaultRowHeight="12"/>
  <cols>
    <col min="1" max="1" width="23.42578125" style="139" customWidth="1"/>
    <col min="2" max="2" width="7.85546875" style="139" customWidth="1"/>
    <col min="3" max="4" width="8.140625" style="139" customWidth="1"/>
    <col min="5" max="5" width="7.5703125" style="139" customWidth="1"/>
    <col min="6" max="7" width="7.42578125" style="139" customWidth="1"/>
    <col min="8" max="8" width="8.42578125" style="139" customWidth="1"/>
    <col min="9" max="9" width="8.140625" style="139" customWidth="1"/>
    <col min="10" max="10" width="7.140625" style="139" customWidth="1"/>
    <col min="11" max="11" width="8.140625" style="139" customWidth="1"/>
    <col min="12" max="12" width="8.85546875" style="139" customWidth="1"/>
    <col min="13" max="13" width="8.28515625" style="139" customWidth="1"/>
    <col min="14" max="14" width="9.140625" style="139"/>
    <col min="15" max="15" width="6.7109375" style="139" customWidth="1"/>
    <col min="16" max="16" width="8.140625" style="139" customWidth="1"/>
    <col min="17" max="17" width="7.7109375" style="139" customWidth="1"/>
    <col min="18" max="18" width="7.140625" style="139" customWidth="1"/>
    <col min="19" max="19" width="9.28515625" style="139" customWidth="1"/>
    <col min="20" max="16384" width="9.140625" style="139"/>
  </cols>
  <sheetData>
    <row r="1" spans="1:27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816" t="s">
        <v>295</v>
      </c>
      <c r="O1" s="816"/>
      <c r="P1" s="816"/>
      <c r="Q1" s="816"/>
      <c r="R1" s="816"/>
      <c r="S1" s="816"/>
    </row>
    <row r="2" spans="1:27" ht="18" customHeight="1">
      <c r="A2" s="138"/>
      <c r="B2" s="817" t="s">
        <v>296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6"/>
      <c r="O2" s="816"/>
      <c r="P2" s="816"/>
      <c r="Q2" s="816"/>
      <c r="R2" s="816"/>
      <c r="S2" s="816"/>
    </row>
    <row r="3" spans="1:27" ht="9.75" customHeight="1">
      <c r="A3" s="138"/>
      <c r="B3" s="138"/>
      <c r="C3" s="138"/>
      <c r="D3" s="138"/>
      <c r="E3" s="138"/>
      <c r="F3" s="138"/>
      <c r="G3" s="138"/>
      <c r="H3" s="138" t="s">
        <v>297</v>
      </c>
      <c r="I3" s="140"/>
      <c r="J3" s="140"/>
      <c r="K3" s="140"/>
      <c r="L3" s="140"/>
      <c r="M3" s="140"/>
      <c r="N3" s="141"/>
      <c r="O3" s="141"/>
      <c r="P3" s="141"/>
      <c r="Q3" s="141"/>
      <c r="R3" s="141"/>
      <c r="S3" s="141"/>
    </row>
    <row r="4" spans="1:27" ht="0.75" customHeight="1">
      <c r="A4" s="138"/>
      <c r="B4" s="138"/>
      <c r="C4" s="138"/>
      <c r="D4" s="138"/>
      <c r="E4" s="138"/>
      <c r="F4" s="138"/>
      <c r="G4" s="138"/>
      <c r="H4" s="138"/>
      <c r="I4" s="140"/>
      <c r="J4" s="140"/>
      <c r="K4" s="140"/>
      <c r="L4" s="140"/>
      <c r="M4" s="140"/>
      <c r="N4" s="141"/>
      <c r="O4" s="141"/>
      <c r="P4" s="141"/>
      <c r="Q4" s="141"/>
      <c r="R4" s="141"/>
      <c r="S4" s="141"/>
      <c r="U4" s="142"/>
      <c r="V4" s="142"/>
      <c r="W4" s="142"/>
    </row>
    <row r="5" spans="1:27" ht="26.25" customHeight="1">
      <c r="A5" s="818" t="s">
        <v>505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142"/>
      <c r="U5" s="142"/>
      <c r="V5" s="142"/>
    </row>
    <row r="6" spans="1:27" ht="3" customHeight="1">
      <c r="A6" s="143"/>
      <c r="B6" s="143"/>
      <c r="C6" s="143"/>
      <c r="D6" s="143"/>
      <c r="E6" s="143"/>
      <c r="F6" s="143"/>
      <c r="G6" s="143"/>
      <c r="H6" s="143"/>
      <c r="I6" s="143"/>
      <c r="J6" s="819"/>
      <c r="K6" s="819"/>
      <c r="L6" s="819"/>
      <c r="M6" s="819"/>
      <c r="N6" s="143"/>
      <c r="O6" s="143"/>
      <c r="P6" s="143"/>
      <c r="Q6" s="143"/>
      <c r="R6" s="143"/>
      <c r="S6" s="143"/>
    </row>
    <row r="7" spans="1:27" ht="12" customHeight="1">
      <c r="A7" s="144"/>
      <c r="B7" s="144"/>
      <c r="C7" s="144"/>
      <c r="D7" s="820">
        <v>44569</v>
      </c>
      <c r="E7" s="819"/>
      <c r="F7" s="819"/>
      <c r="G7" s="819"/>
      <c r="H7" s="819"/>
      <c r="I7" s="819"/>
      <c r="J7" s="819"/>
      <c r="K7" s="819"/>
      <c r="L7" s="819"/>
      <c r="M7" s="145"/>
      <c r="N7" s="144"/>
      <c r="O7" s="144"/>
      <c r="P7" s="144"/>
      <c r="Q7" s="144"/>
      <c r="R7" s="144"/>
      <c r="S7" s="144"/>
    </row>
    <row r="8" spans="1:27" ht="8.25" customHeight="1">
      <c r="A8" s="144"/>
      <c r="B8" s="144"/>
      <c r="C8" s="144"/>
      <c r="D8" s="144"/>
      <c r="E8" s="821" t="s">
        <v>298</v>
      </c>
      <c r="F8" s="821"/>
      <c r="G8" s="821"/>
      <c r="H8" s="821"/>
      <c r="I8" s="821"/>
      <c r="J8" s="821"/>
      <c r="K8" s="821"/>
      <c r="L8" s="821"/>
      <c r="M8" s="145"/>
      <c r="N8" s="144"/>
      <c r="O8" s="144"/>
      <c r="P8" s="144"/>
      <c r="Q8" s="144"/>
      <c r="R8" s="144"/>
      <c r="S8" s="144"/>
    </row>
    <row r="9" spans="1:27" ht="0.75" customHeight="1">
      <c r="A9" s="146"/>
      <c r="B9" s="147"/>
      <c r="C9" s="147"/>
      <c r="D9" s="147"/>
      <c r="E9" s="147"/>
      <c r="F9" s="147"/>
      <c r="G9" s="147"/>
      <c r="H9" s="148"/>
      <c r="I9" s="148"/>
      <c r="J9" s="792"/>
      <c r="K9" s="792"/>
      <c r="L9" s="138"/>
      <c r="M9" s="138"/>
      <c r="N9" s="144"/>
      <c r="O9" s="144"/>
      <c r="P9" s="144"/>
      <c r="Q9" s="144"/>
      <c r="R9" s="144"/>
      <c r="S9" s="144"/>
    </row>
    <row r="10" spans="1:27" ht="12.75" customHeight="1">
      <c r="A10" s="148"/>
      <c r="B10" s="822" t="s">
        <v>299</v>
      </c>
      <c r="C10" s="823"/>
      <c r="D10" s="149" t="s">
        <v>300</v>
      </c>
      <c r="E10" s="150"/>
      <c r="F10" s="151"/>
      <c r="G10" s="151"/>
      <c r="H10" s="148"/>
      <c r="I10" s="148"/>
      <c r="J10" s="824"/>
      <c r="K10" s="824"/>
      <c r="L10" s="138"/>
      <c r="M10" s="138"/>
      <c r="N10" s="138"/>
      <c r="O10" s="138"/>
      <c r="P10" s="138"/>
      <c r="Q10" s="152"/>
      <c r="R10" s="152"/>
      <c r="S10" s="152"/>
    </row>
    <row r="11" spans="1:27" ht="21.75" customHeight="1">
      <c r="A11" s="153" t="s">
        <v>301</v>
      </c>
      <c r="B11" s="154" t="s">
        <v>302</v>
      </c>
      <c r="C11" s="154" t="s">
        <v>303</v>
      </c>
      <c r="D11" s="155" t="s">
        <v>304</v>
      </c>
      <c r="E11" s="156" t="s">
        <v>305</v>
      </c>
      <c r="F11" s="157"/>
      <c r="G11" s="151"/>
      <c r="H11" s="148"/>
      <c r="I11" s="148"/>
      <c r="J11" s="158"/>
      <c r="K11" s="158"/>
      <c r="L11" s="138"/>
      <c r="M11" s="138"/>
      <c r="N11" s="138"/>
      <c r="O11" s="138"/>
      <c r="P11" s="138"/>
      <c r="Q11" s="152"/>
      <c r="R11" s="152"/>
      <c r="S11" s="152"/>
    </row>
    <row r="12" spans="1:27" ht="14.25" customHeight="1">
      <c r="A12" s="159" t="s">
        <v>306</v>
      </c>
      <c r="B12" s="160">
        <v>1</v>
      </c>
      <c r="C12" s="160">
        <v>1</v>
      </c>
      <c r="D12" s="161" t="s">
        <v>307</v>
      </c>
      <c r="E12" s="162" t="s">
        <v>307</v>
      </c>
      <c r="F12" s="147"/>
      <c r="G12" s="147"/>
      <c r="H12" s="148"/>
      <c r="I12" s="163" t="s">
        <v>308</v>
      </c>
      <c r="J12" s="825" t="s">
        <v>10</v>
      </c>
      <c r="K12" s="825"/>
      <c r="L12" s="825"/>
      <c r="M12" s="825"/>
      <c r="N12" s="825"/>
      <c r="O12" s="825"/>
      <c r="P12" s="792"/>
      <c r="Q12" s="792"/>
      <c r="R12" s="814">
        <v>1</v>
      </c>
      <c r="S12" s="815"/>
    </row>
    <row r="13" spans="1:27" ht="14.25" customHeight="1">
      <c r="A13" s="159" t="s">
        <v>309</v>
      </c>
      <c r="B13" s="164">
        <v>1</v>
      </c>
      <c r="C13" s="164">
        <v>1</v>
      </c>
      <c r="D13" s="165">
        <v>1</v>
      </c>
      <c r="E13" s="166">
        <v>1</v>
      </c>
      <c r="F13" s="167"/>
      <c r="G13" s="167"/>
      <c r="H13" s="148"/>
      <c r="I13" s="798"/>
      <c r="J13" s="798"/>
      <c r="K13" s="798"/>
      <c r="L13" s="798"/>
      <c r="M13" s="798"/>
      <c r="N13" s="798"/>
      <c r="O13" s="798"/>
      <c r="P13" s="138"/>
      <c r="Q13" s="152"/>
      <c r="R13" s="152"/>
      <c r="S13" s="152"/>
    </row>
    <row r="14" spans="1:27" ht="14.25" customHeight="1">
      <c r="A14" s="159" t="s">
        <v>310</v>
      </c>
      <c r="B14" s="164">
        <v>14</v>
      </c>
      <c r="C14" s="164">
        <v>10</v>
      </c>
      <c r="D14" s="164">
        <v>14</v>
      </c>
      <c r="E14" s="166">
        <v>13</v>
      </c>
      <c r="F14" s="167"/>
      <c r="G14" s="167"/>
      <c r="H14" s="148"/>
      <c r="I14" s="168" t="s">
        <v>311</v>
      </c>
      <c r="J14" s="168"/>
      <c r="K14" s="169"/>
      <c r="L14" s="169"/>
      <c r="M14" s="170"/>
      <c r="N14" s="148"/>
      <c r="O14" s="148"/>
      <c r="P14" s="171">
        <v>9</v>
      </c>
      <c r="Q14" s="171">
        <v>1</v>
      </c>
      <c r="R14" s="172">
        <v>2</v>
      </c>
      <c r="S14" s="172">
        <v>1</v>
      </c>
    </row>
    <row r="15" spans="1:27" ht="4.5" customHeight="1" thickBot="1">
      <c r="A15" s="173"/>
      <c r="B15" s="174"/>
      <c r="C15" s="174"/>
      <c r="D15" s="175"/>
      <c r="E15" s="168"/>
      <c r="F15" s="168"/>
      <c r="G15" s="168"/>
      <c r="H15" s="170"/>
      <c r="I15" s="148"/>
      <c r="J15" s="148"/>
      <c r="K15" s="148"/>
      <c r="L15" s="138"/>
      <c r="M15" s="176"/>
      <c r="N15" s="138"/>
      <c r="O15" s="138"/>
      <c r="P15" s="138"/>
      <c r="Q15" s="176"/>
      <c r="R15" s="176"/>
      <c r="S15" s="176"/>
    </row>
    <row r="16" spans="1:27" ht="13.5" customHeight="1">
      <c r="A16" s="799" t="s">
        <v>312</v>
      </c>
      <c r="B16" s="801" t="s">
        <v>313</v>
      </c>
      <c r="C16" s="802"/>
      <c r="D16" s="802"/>
      <c r="E16" s="802"/>
      <c r="F16" s="802"/>
      <c r="G16" s="803"/>
      <c r="H16" s="804" t="s">
        <v>314</v>
      </c>
      <c r="I16" s="805"/>
      <c r="J16" s="805"/>
      <c r="K16" s="805"/>
      <c r="L16" s="806"/>
      <c r="M16" s="804" t="s">
        <v>315</v>
      </c>
      <c r="N16" s="805"/>
      <c r="O16" s="805"/>
      <c r="P16" s="805"/>
      <c r="Q16" s="805"/>
      <c r="R16" s="805"/>
      <c r="S16" s="806"/>
      <c r="U16" s="177"/>
      <c r="V16" s="178"/>
      <c r="W16" s="178"/>
      <c r="X16" s="178"/>
      <c r="Y16" s="178"/>
      <c r="Z16" s="178"/>
      <c r="AA16" s="178"/>
    </row>
    <row r="17" spans="1:27" ht="13.5" customHeight="1">
      <c r="A17" s="800"/>
      <c r="B17" s="807" t="s">
        <v>316</v>
      </c>
      <c r="C17" s="808"/>
      <c r="D17" s="808"/>
      <c r="E17" s="809" t="s">
        <v>299</v>
      </c>
      <c r="F17" s="810"/>
      <c r="G17" s="811"/>
      <c r="H17" s="797" t="s">
        <v>317</v>
      </c>
      <c r="I17" s="794" t="s">
        <v>318</v>
      </c>
      <c r="J17" s="794" t="s">
        <v>319</v>
      </c>
      <c r="K17" s="795" t="s">
        <v>320</v>
      </c>
      <c r="L17" s="796" t="s">
        <v>321</v>
      </c>
      <c r="M17" s="797" t="s">
        <v>317</v>
      </c>
      <c r="N17" s="794" t="s">
        <v>318</v>
      </c>
      <c r="O17" s="794" t="s">
        <v>319</v>
      </c>
      <c r="P17" s="795" t="s">
        <v>322</v>
      </c>
      <c r="Q17" s="794" t="s">
        <v>323</v>
      </c>
      <c r="R17" s="794" t="s">
        <v>342</v>
      </c>
      <c r="S17" s="812" t="s">
        <v>321</v>
      </c>
      <c r="U17" s="177"/>
      <c r="V17" s="178"/>
      <c r="W17" s="178"/>
      <c r="X17" s="178"/>
      <c r="Y17" s="178"/>
      <c r="Z17" s="178"/>
      <c r="AA17" s="178"/>
    </row>
    <row r="18" spans="1:27" ht="70.5" customHeight="1">
      <c r="A18" s="800"/>
      <c r="B18" s="179" t="s">
        <v>302</v>
      </c>
      <c r="C18" s="180" t="s">
        <v>325</v>
      </c>
      <c r="D18" s="180" t="s">
        <v>326</v>
      </c>
      <c r="E18" s="181" t="s">
        <v>302</v>
      </c>
      <c r="F18" s="180" t="s">
        <v>325</v>
      </c>
      <c r="G18" s="182" t="s">
        <v>327</v>
      </c>
      <c r="H18" s="797"/>
      <c r="I18" s="794"/>
      <c r="J18" s="794"/>
      <c r="K18" s="795"/>
      <c r="L18" s="796"/>
      <c r="M18" s="797"/>
      <c r="N18" s="794"/>
      <c r="O18" s="794"/>
      <c r="P18" s="795"/>
      <c r="Q18" s="794"/>
      <c r="R18" s="794"/>
      <c r="S18" s="813"/>
    </row>
    <row r="19" spans="1:27" ht="10.5" customHeight="1">
      <c r="A19" s="183">
        <v>1</v>
      </c>
      <c r="B19" s="184">
        <v>2</v>
      </c>
      <c r="C19" s="185">
        <v>3</v>
      </c>
      <c r="D19" s="185">
        <v>4</v>
      </c>
      <c r="E19" s="186">
        <v>5</v>
      </c>
      <c r="F19" s="185">
        <v>6</v>
      </c>
      <c r="G19" s="187">
        <v>7</v>
      </c>
      <c r="H19" s="188">
        <v>8</v>
      </c>
      <c r="I19" s="186">
        <v>9</v>
      </c>
      <c r="J19" s="186">
        <v>10</v>
      </c>
      <c r="K19" s="186">
        <v>11</v>
      </c>
      <c r="L19" s="189">
        <v>12</v>
      </c>
      <c r="M19" s="188">
        <v>13</v>
      </c>
      <c r="N19" s="186">
        <v>14</v>
      </c>
      <c r="O19" s="186">
        <v>15</v>
      </c>
      <c r="P19" s="186">
        <v>16</v>
      </c>
      <c r="Q19" s="186">
        <v>17</v>
      </c>
      <c r="R19" s="186">
        <v>18</v>
      </c>
      <c r="S19" s="189">
        <v>19</v>
      </c>
    </row>
    <row r="20" spans="1:27" ht="21" customHeight="1">
      <c r="A20" s="190" t="s">
        <v>328</v>
      </c>
      <c r="B20" s="191"/>
      <c r="C20" s="257"/>
      <c r="D20" s="257"/>
      <c r="E20" s="258"/>
      <c r="F20" s="257"/>
      <c r="G20" s="259"/>
      <c r="H20" s="198"/>
      <c r="I20" s="257"/>
      <c r="J20" s="257"/>
      <c r="K20" s="257"/>
      <c r="L20" s="196">
        <f t="shared" ref="L20:L39" si="0">SUM(H20:K20)</f>
        <v>0</v>
      </c>
      <c r="M20" s="198"/>
      <c r="N20" s="257"/>
      <c r="O20" s="257"/>
      <c r="P20" s="257"/>
      <c r="Q20" s="257"/>
      <c r="R20" s="257"/>
      <c r="S20" s="196">
        <f t="shared" ref="S20:S39" si="1">SUM(M20:R20)</f>
        <v>0</v>
      </c>
    </row>
    <row r="21" spans="1:27" ht="14.25" customHeight="1">
      <c r="A21" s="197" t="s">
        <v>329</v>
      </c>
      <c r="B21" s="198"/>
      <c r="C21" s="257"/>
      <c r="D21" s="257"/>
      <c r="E21" s="258"/>
      <c r="F21" s="257"/>
      <c r="G21" s="259"/>
      <c r="H21" s="198"/>
      <c r="I21" s="257"/>
      <c r="J21" s="257"/>
      <c r="K21" s="257"/>
      <c r="L21" s="196">
        <f t="shared" si="0"/>
        <v>0</v>
      </c>
      <c r="M21" s="198"/>
      <c r="N21" s="257"/>
      <c r="O21" s="257"/>
      <c r="P21" s="257"/>
      <c r="Q21" s="257"/>
      <c r="R21" s="257"/>
      <c r="S21" s="196">
        <f t="shared" si="1"/>
        <v>0</v>
      </c>
    </row>
    <row r="22" spans="1:27" ht="14.25" customHeight="1">
      <c r="A22" s="199" t="s">
        <v>330</v>
      </c>
      <c r="B22" s="198"/>
      <c r="C22" s="257"/>
      <c r="D22" s="257"/>
      <c r="E22" s="258"/>
      <c r="F22" s="257"/>
      <c r="G22" s="259"/>
      <c r="H22" s="198"/>
      <c r="I22" s="257"/>
      <c r="J22" s="257"/>
      <c r="K22" s="257"/>
      <c r="L22" s="196">
        <f t="shared" si="0"/>
        <v>0</v>
      </c>
      <c r="M22" s="198"/>
      <c r="N22" s="257"/>
      <c r="O22" s="257"/>
      <c r="P22" s="257"/>
      <c r="Q22" s="258"/>
      <c r="R22" s="258"/>
      <c r="S22" s="196">
        <f t="shared" si="1"/>
        <v>0</v>
      </c>
    </row>
    <row r="23" spans="1:27" ht="14.25" customHeight="1">
      <c r="A23" s="197" t="s">
        <v>329</v>
      </c>
      <c r="B23" s="198"/>
      <c r="C23" s="257"/>
      <c r="D23" s="257"/>
      <c r="E23" s="258"/>
      <c r="F23" s="257"/>
      <c r="G23" s="259"/>
      <c r="H23" s="198"/>
      <c r="I23" s="257"/>
      <c r="J23" s="257"/>
      <c r="K23" s="257"/>
      <c r="L23" s="196">
        <f t="shared" si="0"/>
        <v>0</v>
      </c>
      <c r="M23" s="198"/>
      <c r="N23" s="257"/>
      <c r="O23" s="257"/>
      <c r="P23" s="257"/>
      <c r="Q23" s="258"/>
      <c r="R23" s="258"/>
      <c r="S23" s="196">
        <f t="shared" si="1"/>
        <v>0</v>
      </c>
    </row>
    <row r="24" spans="1:27" ht="14.25" customHeight="1">
      <c r="A24" s="200" t="s">
        <v>331</v>
      </c>
      <c r="B24" s="201">
        <v>1.65</v>
      </c>
      <c r="C24" s="260">
        <v>1.65</v>
      </c>
      <c r="D24" s="261">
        <v>1.65</v>
      </c>
      <c r="E24" s="262">
        <v>1.65</v>
      </c>
      <c r="F24" s="202">
        <v>1.65</v>
      </c>
      <c r="G24" s="205">
        <v>1.65</v>
      </c>
      <c r="H24" s="195">
        <f>25800</f>
        <v>25800</v>
      </c>
      <c r="I24" s="260"/>
      <c r="J24" s="202">
        <f>1000-95</f>
        <v>905</v>
      </c>
      <c r="K24" s="261"/>
      <c r="L24" s="196">
        <f t="shared" si="0"/>
        <v>26705</v>
      </c>
      <c r="M24" s="195">
        <f>25800</f>
        <v>25800</v>
      </c>
      <c r="N24" s="260"/>
      <c r="O24" s="260"/>
      <c r="P24" s="260"/>
      <c r="Q24" s="262">
        <f>515.05</f>
        <v>515.04999999999995</v>
      </c>
      <c r="R24" s="204"/>
      <c r="S24" s="196">
        <f t="shared" si="1"/>
        <v>26315.05</v>
      </c>
    </row>
    <row r="25" spans="1:27" ht="14.25" customHeight="1">
      <c r="A25" s="206" t="s">
        <v>332</v>
      </c>
      <c r="B25" s="201">
        <v>1.65</v>
      </c>
      <c r="C25" s="260">
        <v>1.65</v>
      </c>
      <c r="D25" s="261">
        <v>1.65</v>
      </c>
      <c r="E25" s="262">
        <v>1.65</v>
      </c>
      <c r="F25" s="202">
        <v>1.65</v>
      </c>
      <c r="G25" s="205">
        <v>1.65</v>
      </c>
      <c r="H25" s="195">
        <v>25800</v>
      </c>
      <c r="I25" s="260"/>
      <c r="J25" s="260"/>
      <c r="K25" s="261"/>
      <c r="L25" s="196">
        <f t="shared" si="0"/>
        <v>25800</v>
      </c>
      <c r="M25" s="195">
        <f>25800</f>
        <v>25800</v>
      </c>
      <c r="N25" s="260"/>
      <c r="O25" s="260"/>
      <c r="P25" s="260"/>
      <c r="Q25" s="204"/>
      <c r="R25" s="204"/>
      <c r="S25" s="196">
        <f t="shared" si="1"/>
        <v>25800</v>
      </c>
    </row>
    <row r="26" spans="1:27" ht="14.25" customHeight="1">
      <c r="A26" s="208" t="s">
        <v>333</v>
      </c>
      <c r="B26" s="201"/>
      <c r="C26" s="260"/>
      <c r="D26" s="261"/>
      <c r="E26" s="262"/>
      <c r="F26" s="260"/>
      <c r="G26" s="263"/>
      <c r="H26" s="198"/>
      <c r="I26" s="260"/>
      <c r="J26" s="260"/>
      <c r="K26" s="261"/>
      <c r="L26" s="196">
        <f t="shared" si="0"/>
        <v>0</v>
      </c>
      <c r="M26" s="198"/>
      <c r="N26" s="260"/>
      <c r="O26" s="260"/>
      <c r="P26" s="260"/>
      <c r="Q26" s="262"/>
      <c r="R26" s="262"/>
      <c r="S26" s="196">
        <f t="shared" si="1"/>
        <v>0</v>
      </c>
    </row>
    <row r="27" spans="1:27" ht="14.25" customHeight="1">
      <c r="A27" s="206" t="s">
        <v>332</v>
      </c>
      <c r="B27" s="201"/>
      <c r="C27" s="260"/>
      <c r="D27" s="261"/>
      <c r="E27" s="262"/>
      <c r="F27" s="260"/>
      <c r="G27" s="263"/>
      <c r="H27" s="198"/>
      <c r="I27" s="260"/>
      <c r="J27" s="260"/>
      <c r="K27" s="261"/>
      <c r="L27" s="196">
        <f t="shared" si="0"/>
        <v>0</v>
      </c>
      <c r="M27" s="198"/>
      <c r="N27" s="260"/>
      <c r="O27" s="260"/>
      <c r="P27" s="260"/>
      <c r="Q27" s="262"/>
      <c r="R27" s="262"/>
      <c r="S27" s="196">
        <f t="shared" si="1"/>
        <v>0</v>
      </c>
    </row>
    <row r="28" spans="1:27" ht="14.25" customHeight="1">
      <c r="A28" s="200" t="s">
        <v>334</v>
      </c>
      <c r="B28" s="201"/>
      <c r="C28" s="260"/>
      <c r="D28" s="261"/>
      <c r="E28" s="262"/>
      <c r="F28" s="260"/>
      <c r="G28" s="263"/>
      <c r="H28" s="198"/>
      <c r="I28" s="260"/>
      <c r="J28" s="260"/>
      <c r="K28" s="261"/>
      <c r="L28" s="196">
        <f t="shared" si="0"/>
        <v>0</v>
      </c>
      <c r="M28" s="198"/>
      <c r="N28" s="260"/>
      <c r="O28" s="260"/>
      <c r="P28" s="260"/>
      <c r="Q28" s="262"/>
      <c r="R28" s="262"/>
      <c r="S28" s="196">
        <f t="shared" si="1"/>
        <v>0</v>
      </c>
    </row>
    <row r="29" spans="1:27" ht="14.25" customHeight="1">
      <c r="A29" s="206" t="s">
        <v>332</v>
      </c>
      <c r="B29" s="201"/>
      <c r="C29" s="260"/>
      <c r="D29" s="261"/>
      <c r="E29" s="262"/>
      <c r="F29" s="260"/>
      <c r="G29" s="263"/>
      <c r="H29" s="198"/>
      <c r="I29" s="260"/>
      <c r="J29" s="260"/>
      <c r="K29" s="261"/>
      <c r="L29" s="196">
        <f t="shared" si="0"/>
        <v>0</v>
      </c>
      <c r="M29" s="198"/>
      <c r="N29" s="260"/>
      <c r="O29" s="260"/>
      <c r="P29" s="260"/>
      <c r="Q29" s="262"/>
      <c r="R29" s="262"/>
      <c r="S29" s="196">
        <f t="shared" si="1"/>
        <v>0</v>
      </c>
    </row>
    <row r="30" spans="1:27" ht="14.25" customHeight="1">
      <c r="A30" s="209" t="s">
        <v>335</v>
      </c>
      <c r="B30" s="201"/>
      <c r="C30" s="260"/>
      <c r="D30" s="261"/>
      <c r="E30" s="262"/>
      <c r="F30" s="260"/>
      <c r="G30" s="263"/>
      <c r="H30" s="198"/>
      <c r="I30" s="260"/>
      <c r="J30" s="260"/>
      <c r="K30" s="261"/>
      <c r="L30" s="196">
        <f t="shared" si="0"/>
        <v>0</v>
      </c>
      <c r="M30" s="198"/>
      <c r="N30" s="260"/>
      <c r="O30" s="260"/>
      <c r="P30" s="260"/>
      <c r="Q30" s="262"/>
      <c r="R30" s="262"/>
      <c r="S30" s="196">
        <f t="shared" si="1"/>
        <v>0</v>
      </c>
    </row>
    <row r="31" spans="1:27" ht="14.25" customHeight="1">
      <c r="A31" s="206" t="s">
        <v>332</v>
      </c>
      <c r="B31" s="201"/>
      <c r="C31" s="260"/>
      <c r="D31" s="261"/>
      <c r="E31" s="262"/>
      <c r="F31" s="260"/>
      <c r="G31" s="263"/>
      <c r="H31" s="198"/>
      <c r="I31" s="260"/>
      <c r="J31" s="260"/>
      <c r="K31" s="261"/>
      <c r="L31" s="196">
        <f t="shared" si="0"/>
        <v>0</v>
      </c>
      <c r="M31" s="198"/>
      <c r="N31" s="260"/>
      <c r="O31" s="260"/>
      <c r="P31" s="260"/>
      <c r="Q31" s="262"/>
      <c r="R31" s="262"/>
      <c r="S31" s="196">
        <f t="shared" si="1"/>
        <v>0</v>
      </c>
    </row>
    <row r="32" spans="1:27" ht="14.25" customHeight="1">
      <c r="A32" s="200" t="s">
        <v>336</v>
      </c>
      <c r="B32" s="201">
        <v>4.3</v>
      </c>
      <c r="C32" s="202">
        <v>4.3</v>
      </c>
      <c r="D32" s="202">
        <v>4.3</v>
      </c>
      <c r="E32" s="262">
        <v>4.3</v>
      </c>
      <c r="F32" s="202">
        <v>4.3</v>
      </c>
      <c r="G32" s="263">
        <v>3.8</v>
      </c>
      <c r="H32" s="195">
        <f>29676.04+56+95</f>
        <v>29827.040000000001</v>
      </c>
      <c r="I32" s="202">
        <v>459.33</v>
      </c>
      <c r="J32" s="202"/>
      <c r="K32" s="203">
        <v>788.63</v>
      </c>
      <c r="L32" s="196">
        <f t="shared" si="0"/>
        <v>31075.000000000004</v>
      </c>
      <c r="M32" s="195">
        <f>29707.58-560.81</f>
        <v>29146.77</v>
      </c>
      <c r="N32" s="260">
        <f>459.33</f>
        <v>459.33</v>
      </c>
      <c r="O32" s="260"/>
      <c r="P32" s="260">
        <v>788.63</v>
      </c>
      <c r="Q32" s="204">
        <f>680</f>
        <v>680</v>
      </c>
      <c r="R32" s="262"/>
      <c r="S32" s="196">
        <f t="shared" si="1"/>
        <v>31074.730000000003</v>
      </c>
    </row>
    <row r="33" spans="1:22" ht="13.5" thickBot="1">
      <c r="A33" s="210" t="s">
        <v>337</v>
      </c>
      <c r="B33" s="282">
        <v>3</v>
      </c>
      <c r="C33" s="265">
        <v>3</v>
      </c>
      <c r="D33" s="283">
        <v>3</v>
      </c>
      <c r="E33" s="284">
        <v>3</v>
      </c>
      <c r="F33" s="265">
        <v>3</v>
      </c>
      <c r="G33" s="214">
        <v>2.5</v>
      </c>
      <c r="H33" s="215">
        <v>18469.939999999999</v>
      </c>
      <c r="I33" s="266"/>
      <c r="J33" s="266"/>
      <c r="K33" s="212">
        <v>788.63</v>
      </c>
      <c r="L33" s="216">
        <f t="shared" si="0"/>
        <v>19258.57</v>
      </c>
      <c r="M33" s="217">
        <f>5937.89+1905.22+11415.46-788.63-340</f>
        <v>18129.939999999999</v>
      </c>
      <c r="N33" s="266"/>
      <c r="O33" s="266"/>
      <c r="P33" s="266">
        <f>P32</f>
        <v>788.63</v>
      </c>
      <c r="Q33" s="213">
        <v>340</v>
      </c>
      <c r="R33" s="264"/>
      <c r="S33" s="216">
        <f t="shared" si="1"/>
        <v>19258.57</v>
      </c>
    </row>
    <row r="34" spans="1:22" ht="12.75">
      <c r="A34" s="218" t="s">
        <v>321</v>
      </c>
      <c r="B34" s="222">
        <f>SUM(B20,B24,B26,B28,B30,B32,B22)</f>
        <v>5.9499999999999993</v>
      </c>
      <c r="C34" s="223">
        <f t="shared" ref="C34:R34" si="2">SUM(C20,C24,C26,C28,C30,C32,C22)</f>
        <v>5.9499999999999993</v>
      </c>
      <c r="D34" s="223">
        <f t="shared" si="2"/>
        <v>5.9499999999999993</v>
      </c>
      <c r="E34" s="223">
        <f t="shared" si="2"/>
        <v>5.9499999999999993</v>
      </c>
      <c r="F34" s="223">
        <f t="shared" si="2"/>
        <v>5.9499999999999993</v>
      </c>
      <c r="G34" s="221">
        <f t="shared" si="2"/>
        <v>5.4499999999999993</v>
      </c>
      <c r="H34" s="222">
        <f t="shared" si="2"/>
        <v>55627.040000000001</v>
      </c>
      <c r="I34" s="223">
        <f t="shared" si="2"/>
        <v>459.33</v>
      </c>
      <c r="J34" s="223">
        <f t="shared" si="2"/>
        <v>905</v>
      </c>
      <c r="K34" s="223">
        <f t="shared" si="2"/>
        <v>788.63</v>
      </c>
      <c r="L34" s="267">
        <f t="shared" si="0"/>
        <v>57780</v>
      </c>
      <c r="M34" s="222">
        <f t="shared" si="2"/>
        <v>54946.770000000004</v>
      </c>
      <c r="N34" s="223">
        <f t="shared" si="2"/>
        <v>459.33</v>
      </c>
      <c r="O34" s="223">
        <f t="shared" si="2"/>
        <v>0</v>
      </c>
      <c r="P34" s="223">
        <f t="shared" si="2"/>
        <v>788.63</v>
      </c>
      <c r="Q34" s="223">
        <f t="shared" si="2"/>
        <v>1195.05</v>
      </c>
      <c r="R34" s="223">
        <f t="shared" si="2"/>
        <v>0</v>
      </c>
      <c r="S34" s="267">
        <f t="shared" si="1"/>
        <v>57389.780000000006</v>
      </c>
      <c r="U34" s="476"/>
      <c r="V34" s="476"/>
    </row>
    <row r="35" spans="1:22" ht="13.5" thickBot="1">
      <c r="A35" s="225" t="s">
        <v>338</v>
      </c>
      <c r="B35" s="230">
        <f>SUM(B21,B25,B27,B29,B31,B23)</f>
        <v>1.65</v>
      </c>
      <c r="C35" s="228">
        <f t="shared" ref="C35:R35" si="3">SUM(C21,C25,C27,C29,C31,C23)</f>
        <v>1.65</v>
      </c>
      <c r="D35" s="228">
        <f t="shared" si="3"/>
        <v>1.65</v>
      </c>
      <c r="E35" s="228">
        <f t="shared" si="3"/>
        <v>1.65</v>
      </c>
      <c r="F35" s="228">
        <f t="shared" si="3"/>
        <v>1.65</v>
      </c>
      <c r="G35" s="268">
        <f t="shared" si="3"/>
        <v>1.65</v>
      </c>
      <c r="H35" s="230">
        <f t="shared" si="3"/>
        <v>25800</v>
      </c>
      <c r="I35" s="228">
        <f t="shared" si="3"/>
        <v>0</v>
      </c>
      <c r="J35" s="228">
        <f t="shared" si="3"/>
        <v>0</v>
      </c>
      <c r="K35" s="228">
        <f t="shared" si="3"/>
        <v>0</v>
      </c>
      <c r="L35" s="269">
        <f t="shared" si="0"/>
        <v>25800</v>
      </c>
      <c r="M35" s="230">
        <f t="shared" si="3"/>
        <v>25800</v>
      </c>
      <c r="N35" s="228">
        <f t="shared" si="3"/>
        <v>0</v>
      </c>
      <c r="O35" s="228">
        <f t="shared" si="3"/>
        <v>0</v>
      </c>
      <c r="P35" s="228">
        <f t="shared" si="3"/>
        <v>0</v>
      </c>
      <c r="Q35" s="228">
        <f t="shared" si="3"/>
        <v>0</v>
      </c>
      <c r="R35" s="228">
        <f t="shared" si="3"/>
        <v>0</v>
      </c>
      <c r="S35" s="269">
        <f t="shared" si="1"/>
        <v>25800</v>
      </c>
    </row>
    <row r="36" spans="1:22" ht="12.75">
      <c r="A36" s="232" t="s">
        <v>339</v>
      </c>
      <c r="B36" s="236">
        <f>SUM(B20,B24,B26,B22)</f>
        <v>1.65</v>
      </c>
      <c r="C36" s="237">
        <f t="shared" ref="C36:R37" si="4">SUM(C20,C24,C26,C22)</f>
        <v>1.65</v>
      </c>
      <c r="D36" s="237">
        <f t="shared" si="4"/>
        <v>1.65</v>
      </c>
      <c r="E36" s="237">
        <f t="shared" si="4"/>
        <v>1.65</v>
      </c>
      <c r="F36" s="237">
        <f t="shared" si="4"/>
        <v>1.65</v>
      </c>
      <c r="G36" s="270">
        <f t="shared" si="4"/>
        <v>1.65</v>
      </c>
      <c r="H36" s="236">
        <f t="shared" si="4"/>
        <v>25800</v>
      </c>
      <c r="I36" s="237">
        <f t="shared" si="4"/>
        <v>0</v>
      </c>
      <c r="J36" s="237">
        <f t="shared" si="4"/>
        <v>905</v>
      </c>
      <c r="K36" s="237">
        <f t="shared" si="4"/>
        <v>0</v>
      </c>
      <c r="L36" s="271">
        <f t="shared" si="0"/>
        <v>26705</v>
      </c>
      <c r="M36" s="236">
        <f t="shared" si="4"/>
        <v>25800</v>
      </c>
      <c r="N36" s="237">
        <f t="shared" si="4"/>
        <v>0</v>
      </c>
      <c r="O36" s="237">
        <f t="shared" si="4"/>
        <v>0</v>
      </c>
      <c r="P36" s="237">
        <f t="shared" si="4"/>
        <v>0</v>
      </c>
      <c r="Q36" s="237">
        <f t="shared" si="4"/>
        <v>515.04999999999995</v>
      </c>
      <c r="R36" s="237">
        <f t="shared" si="4"/>
        <v>0</v>
      </c>
      <c r="S36" s="271">
        <f t="shared" si="1"/>
        <v>26315.05</v>
      </c>
    </row>
    <row r="37" spans="1:22" ht="12.75">
      <c r="A37" s="239" t="s">
        <v>332</v>
      </c>
      <c r="B37" s="244">
        <f>SUM(B21,B25,B27,B23)</f>
        <v>1.65</v>
      </c>
      <c r="C37" s="242">
        <f>SUM(C21,C25,C27,C23)</f>
        <v>1.65</v>
      </c>
      <c r="D37" s="242">
        <f t="shared" si="4"/>
        <v>1.65</v>
      </c>
      <c r="E37" s="242">
        <f t="shared" si="4"/>
        <v>1.65</v>
      </c>
      <c r="F37" s="242">
        <f t="shared" si="4"/>
        <v>1.65</v>
      </c>
      <c r="G37" s="243">
        <f t="shared" si="4"/>
        <v>1.65</v>
      </c>
      <c r="H37" s="244">
        <f t="shared" si="4"/>
        <v>25800</v>
      </c>
      <c r="I37" s="242">
        <f t="shared" si="4"/>
        <v>0</v>
      </c>
      <c r="J37" s="242">
        <f t="shared" si="4"/>
        <v>0</v>
      </c>
      <c r="K37" s="242">
        <f t="shared" si="4"/>
        <v>0</v>
      </c>
      <c r="L37" s="272">
        <f t="shared" si="0"/>
        <v>25800</v>
      </c>
      <c r="M37" s="244">
        <f t="shared" si="4"/>
        <v>25800</v>
      </c>
      <c r="N37" s="242">
        <f t="shared" si="4"/>
        <v>0</v>
      </c>
      <c r="O37" s="242">
        <f t="shared" si="4"/>
        <v>0</v>
      </c>
      <c r="P37" s="242">
        <f t="shared" si="4"/>
        <v>0</v>
      </c>
      <c r="Q37" s="242">
        <f t="shared" si="4"/>
        <v>0</v>
      </c>
      <c r="R37" s="242">
        <f t="shared" si="4"/>
        <v>0</v>
      </c>
      <c r="S37" s="272">
        <f t="shared" si="1"/>
        <v>25800</v>
      </c>
    </row>
    <row r="38" spans="1:22" ht="12.75">
      <c r="A38" s="245" t="s">
        <v>340</v>
      </c>
      <c r="B38" s="244">
        <f>SUM(B26,B28,B30)</f>
        <v>0</v>
      </c>
      <c r="C38" s="242">
        <f t="shared" ref="C38:R39" si="5">SUM(C26,C28,C30)</f>
        <v>0</v>
      </c>
      <c r="D38" s="242">
        <f t="shared" si="5"/>
        <v>0</v>
      </c>
      <c r="E38" s="242">
        <f t="shared" si="5"/>
        <v>0</v>
      </c>
      <c r="F38" s="242">
        <f t="shared" si="5"/>
        <v>0</v>
      </c>
      <c r="G38" s="243">
        <f t="shared" si="5"/>
        <v>0</v>
      </c>
      <c r="H38" s="244">
        <f t="shared" si="5"/>
        <v>0</v>
      </c>
      <c r="I38" s="242">
        <f t="shared" si="5"/>
        <v>0</v>
      </c>
      <c r="J38" s="242">
        <f t="shared" si="5"/>
        <v>0</v>
      </c>
      <c r="K38" s="242">
        <f t="shared" si="5"/>
        <v>0</v>
      </c>
      <c r="L38" s="272">
        <f t="shared" si="0"/>
        <v>0</v>
      </c>
      <c r="M38" s="244">
        <f t="shared" si="5"/>
        <v>0</v>
      </c>
      <c r="N38" s="242">
        <f t="shared" si="5"/>
        <v>0</v>
      </c>
      <c r="O38" s="242">
        <f t="shared" si="5"/>
        <v>0</v>
      </c>
      <c r="P38" s="242">
        <f t="shared" si="5"/>
        <v>0</v>
      </c>
      <c r="Q38" s="242">
        <f t="shared" si="5"/>
        <v>0</v>
      </c>
      <c r="R38" s="242">
        <f t="shared" si="5"/>
        <v>0</v>
      </c>
      <c r="S38" s="272">
        <f t="shared" si="1"/>
        <v>0</v>
      </c>
    </row>
    <row r="39" spans="1:22" ht="13.5" thickBot="1">
      <c r="A39" s="247" t="s">
        <v>332</v>
      </c>
      <c r="B39" s="251">
        <f>SUM(B27,B29,B31)</f>
        <v>0</v>
      </c>
      <c r="C39" s="252">
        <f t="shared" si="5"/>
        <v>0</v>
      </c>
      <c r="D39" s="252">
        <f t="shared" si="5"/>
        <v>0</v>
      </c>
      <c r="E39" s="252">
        <f t="shared" si="5"/>
        <v>0</v>
      </c>
      <c r="F39" s="252">
        <f t="shared" si="5"/>
        <v>0</v>
      </c>
      <c r="G39" s="273">
        <f t="shared" si="5"/>
        <v>0</v>
      </c>
      <c r="H39" s="251">
        <f t="shared" si="5"/>
        <v>0</v>
      </c>
      <c r="I39" s="252">
        <f t="shared" si="5"/>
        <v>0</v>
      </c>
      <c r="J39" s="252">
        <f t="shared" si="5"/>
        <v>0</v>
      </c>
      <c r="K39" s="252">
        <f t="shared" si="5"/>
        <v>0</v>
      </c>
      <c r="L39" s="269">
        <f t="shared" si="0"/>
        <v>0</v>
      </c>
      <c r="M39" s="251">
        <f t="shared" si="5"/>
        <v>0</v>
      </c>
      <c r="N39" s="252">
        <f t="shared" si="5"/>
        <v>0</v>
      </c>
      <c r="O39" s="252">
        <f t="shared" si="5"/>
        <v>0</v>
      </c>
      <c r="P39" s="252">
        <f t="shared" si="5"/>
        <v>0</v>
      </c>
      <c r="Q39" s="252">
        <f t="shared" si="5"/>
        <v>0</v>
      </c>
      <c r="R39" s="252">
        <f t="shared" si="5"/>
        <v>0</v>
      </c>
      <c r="S39" s="269">
        <f t="shared" si="1"/>
        <v>0</v>
      </c>
    </row>
    <row r="41" spans="1:22" ht="12.75">
      <c r="A41" s="253" t="s">
        <v>341</v>
      </c>
      <c r="B41" s="253"/>
      <c r="C41" s="253"/>
      <c r="D41" s="148"/>
      <c r="E41" s="148"/>
      <c r="F41" s="148"/>
      <c r="G41" s="148"/>
      <c r="H41" s="148"/>
      <c r="I41" s="148"/>
      <c r="J41" s="148"/>
      <c r="K41" s="148"/>
      <c r="L41" s="138"/>
      <c r="M41" s="138"/>
      <c r="N41" s="138"/>
      <c r="O41" s="138"/>
      <c r="P41" s="138"/>
      <c r="Q41" s="138"/>
      <c r="R41" s="138"/>
      <c r="S41" s="138"/>
    </row>
    <row r="42" spans="1:22" ht="12.75">
      <c r="A42" s="254" t="s">
        <v>267</v>
      </c>
      <c r="B42" s="254"/>
      <c r="C42" s="254"/>
      <c r="D42" s="138"/>
      <c r="E42" s="255"/>
      <c r="F42" s="255"/>
      <c r="G42" s="255"/>
      <c r="H42" s="255"/>
      <c r="I42" s="255"/>
      <c r="J42" s="254"/>
      <c r="K42" s="791" t="s">
        <v>208</v>
      </c>
      <c r="L42" s="791"/>
      <c r="M42" s="791"/>
      <c r="N42" s="791"/>
      <c r="O42" s="791"/>
      <c r="P42" s="791"/>
      <c r="Q42" s="138"/>
      <c r="R42" s="138"/>
      <c r="S42" s="138"/>
    </row>
    <row r="43" spans="1:22" ht="12.75">
      <c r="A43" s="792"/>
      <c r="B43" s="792"/>
      <c r="C43" s="147"/>
      <c r="D43" s="138"/>
      <c r="E43" s="138"/>
      <c r="F43" s="793" t="s">
        <v>210</v>
      </c>
      <c r="G43" s="793"/>
      <c r="H43" s="793"/>
      <c r="I43" s="253"/>
      <c r="J43" s="253"/>
      <c r="K43" s="253"/>
      <c r="L43" s="253"/>
      <c r="M43" s="256" t="s">
        <v>211</v>
      </c>
      <c r="N43" s="256"/>
      <c r="O43" s="147"/>
      <c r="P43" s="138"/>
      <c r="Q43" s="138"/>
      <c r="R43" s="138"/>
      <c r="S43" s="138"/>
    </row>
    <row r="44" spans="1:22" ht="12.75">
      <c r="A44" s="147"/>
      <c r="B44" s="147"/>
      <c r="C44" s="147"/>
      <c r="D44" s="138"/>
      <c r="E44" s="138"/>
      <c r="F44" s="138"/>
      <c r="G44" s="138"/>
      <c r="H44" s="147"/>
      <c r="I44" s="138"/>
      <c r="J44" s="138"/>
      <c r="K44" s="148"/>
      <c r="L44" s="148"/>
      <c r="M44" s="147"/>
      <c r="N44" s="147"/>
      <c r="O44" s="147"/>
      <c r="P44" s="138"/>
      <c r="Q44" s="138"/>
      <c r="R44" s="138"/>
      <c r="S44" s="138"/>
    </row>
    <row r="45" spans="1:22" ht="12.75">
      <c r="A45" s="254" t="s">
        <v>268</v>
      </c>
      <c r="B45" s="254"/>
      <c r="C45" s="254"/>
      <c r="D45" s="138"/>
      <c r="E45" s="255"/>
      <c r="F45" s="255"/>
      <c r="G45" s="255"/>
      <c r="H45" s="255"/>
      <c r="I45" s="255"/>
      <c r="J45" s="254"/>
      <c r="K45" s="791" t="s">
        <v>213</v>
      </c>
      <c r="L45" s="791"/>
      <c r="M45" s="791"/>
      <c r="N45" s="791"/>
      <c r="O45" s="791"/>
      <c r="P45" s="791"/>
      <c r="Q45" s="138"/>
      <c r="R45" s="138"/>
      <c r="S45" s="138"/>
    </row>
    <row r="46" spans="1:22" ht="12.75">
      <c r="A46" s="792"/>
      <c r="B46" s="792"/>
      <c r="C46" s="147"/>
      <c r="D46" s="138"/>
      <c r="E46" s="138"/>
      <c r="F46" s="793" t="s">
        <v>210</v>
      </c>
      <c r="G46" s="793"/>
      <c r="H46" s="793"/>
      <c r="I46" s="253"/>
      <c r="J46" s="253"/>
      <c r="K46" s="253"/>
      <c r="L46" s="253"/>
      <c r="M46" s="256" t="s">
        <v>211</v>
      </c>
      <c r="N46" s="256"/>
      <c r="O46" s="147"/>
      <c r="P46" s="138"/>
      <c r="Q46" s="138"/>
      <c r="R46" s="138"/>
      <c r="S46" s="138"/>
    </row>
    <row r="47" spans="1:2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50" spans="6:6">
      <c r="F50" s="139" t="s">
        <v>17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/>
  <pageMargins left="0" right="0" top="0" bottom="0" header="0" footer="0"/>
  <pageSetup paperSize="9" scale="8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A4" workbookViewId="0">
      <selection activeCell="H24" sqref="H24"/>
    </sheetView>
  </sheetViews>
  <sheetFormatPr defaultColWidth="9.140625" defaultRowHeight="12"/>
  <cols>
    <col min="1" max="1" width="23.42578125" style="139" customWidth="1"/>
    <col min="2" max="2" width="7.85546875" style="139" customWidth="1"/>
    <col min="3" max="4" width="8.140625" style="139" customWidth="1"/>
    <col min="5" max="5" width="7.5703125" style="139" customWidth="1"/>
    <col min="6" max="7" width="7.42578125" style="139" customWidth="1"/>
    <col min="8" max="8" width="9.85546875" style="139" customWidth="1"/>
    <col min="9" max="9" width="8.140625" style="139" customWidth="1"/>
    <col min="10" max="10" width="7.7109375" style="139" customWidth="1"/>
    <col min="11" max="11" width="8.140625" style="139" customWidth="1"/>
    <col min="12" max="12" width="10.140625" style="139" customWidth="1"/>
    <col min="13" max="13" width="9.42578125" style="139" customWidth="1"/>
    <col min="14" max="14" width="9.140625" style="139"/>
    <col min="15" max="15" width="8" style="139" customWidth="1"/>
    <col min="16" max="16" width="8.140625" style="139" customWidth="1"/>
    <col min="17" max="17" width="9.140625" style="139" customWidth="1"/>
    <col min="18" max="18" width="7.140625" style="139" customWidth="1"/>
    <col min="19" max="19" width="10.140625" style="139" customWidth="1"/>
    <col min="20" max="16384" width="9.140625" style="139"/>
  </cols>
  <sheetData>
    <row r="1" spans="1:27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816" t="s">
        <v>295</v>
      </c>
      <c r="O1" s="816"/>
      <c r="P1" s="816"/>
      <c r="Q1" s="816"/>
      <c r="R1" s="816"/>
      <c r="S1" s="816"/>
    </row>
    <row r="2" spans="1:27" ht="18" customHeight="1">
      <c r="A2" s="138"/>
      <c r="B2" s="817" t="s">
        <v>296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6"/>
      <c r="O2" s="816"/>
      <c r="P2" s="816"/>
      <c r="Q2" s="816"/>
      <c r="R2" s="816"/>
      <c r="S2" s="816"/>
    </row>
    <row r="3" spans="1:27" ht="9.75" customHeight="1">
      <c r="A3" s="138"/>
      <c r="B3" s="138"/>
      <c r="C3" s="138"/>
      <c r="D3" s="138"/>
      <c r="E3" s="138"/>
      <c r="F3" s="138"/>
      <c r="G3" s="138"/>
      <c r="H3" s="138" t="s">
        <v>297</v>
      </c>
      <c r="I3" s="140"/>
      <c r="J3" s="140"/>
      <c r="K3" s="140"/>
      <c r="L3" s="140"/>
      <c r="M3" s="140"/>
      <c r="N3" s="141"/>
      <c r="O3" s="141"/>
      <c r="P3" s="141"/>
      <c r="Q3" s="141"/>
      <c r="R3" s="141"/>
      <c r="S3" s="141"/>
    </row>
    <row r="4" spans="1:27" ht="0.75" customHeight="1">
      <c r="A4" s="138"/>
      <c r="B4" s="138"/>
      <c r="C4" s="138"/>
      <c r="D4" s="138"/>
      <c r="E4" s="138"/>
      <c r="F4" s="138"/>
      <c r="G4" s="138"/>
      <c r="H4" s="138"/>
      <c r="I4" s="140"/>
      <c r="J4" s="140"/>
      <c r="K4" s="140"/>
      <c r="L4" s="140"/>
      <c r="M4" s="140"/>
      <c r="N4" s="141"/>
      <c r="O4" s="141"/>
      <c r="P4" s="141"/>
      <c r="Q4" s="141"/>
      <c r="R4" s="141"/>
      <c r="S4" s="141"/>
      <c r="U4" s="142"/>
      <c r="V4" s="142"/>
      <c r="W4" s="142"/>
    </row>
    <row r="5" spans="1:27" ht="26.25" customHeight="1">
      <c r="A5" s="818" t="s">
        <v>505</v>
      </c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142"/>
      <c r="U5" s="142"/>
      <c r="V5" s="142"/>
    </row>
    <row r="6" spans="1:27" ht="3" customHeight="1">
      <c r="A6" s="143"/>
      <c r="B6" s="143"/>
      <c r="C6" s="143"/>
      <c r="D6" s="143"/>
      <c r="E6" s="143"/>
      <c r="F6" s="143"/>
      <c r="G6" s="143"/>
      <c r="H6" s="143"/>
      <c r="I6" s="143"/>
      <c r="J6" s="819"/>
      <c r="K6" s="819"/>
      <c r="L6" s="819"/>
      <c r="M6" s="819"/>
      <c r="N6" s="143"/>
      <c r="O6" s="143"/>
      <c r="P6" s="143"/>
      <c r="Q6" s="143"/>
      <c r="R6" s="143"/>
      <c r="S6" s="143"/>
    </row>
    <row r="7" spans="1:27" ht="12" customHeight="1">
      <c r="A7" s="144"/>
      <c r="B7" s="144"/>
      <c r="C7" s="144"/>
      <c r="D7" s="820">
        <v>44573</v>
      </c>
      <c r="E7" s="819"/>
      <c r="F7" s="819"/>
      <c r="G7" s="819"/>
      <c r="H7" s="819"/>
      <c r="I7" s="819"/>
      <c r="J7" s="819"/>
      <c r="K7" s="819"/>
      <c r="L7" s="819"/>
      <c r="M7" s="145"/>
      <c r="N7" s="144"/>
      <c r="O7" s="144"/>
      <c r="P7" s="144"/>
      <c r="Q7" s="144"/>
      <c r="R7" s="144"/>
      <c r="S7" s="144"/>
    </row>
    <row r="8" spans="1:27" ht="8.25" customHeight="1">
      <c r="A8" s="144"/>
      <c r="B8" s="144"/>
      <c r="C8" s="144"/>
      <c r="D8" s="144"/>
      <c r="E8" s="821" t="s">
        <v>298</v>
      </c>
      <c r="F8" s="821"/>
      <c r="G8" s="821"/>
      <c r="H8" s="821"/>
      <c r="I8" s="821"/>
      <c r="J8" s="821"/>
      <c r="K8" s="821"/>
      <c r="L8" s="821"/>
      <c r="M8" s="145"/>
      <c r="N8" s="144"/>
      <c r="O8" s="144"/>
      <c r="P8" s="144"/>
      <c r="Q8" s="144"/>
      <c r="R8" s="144"/>
      <c r="S8" s="144"/>
    </row>
    <row r="9" spans="1:27" ht="0.75" customHeight="1">
      <c r="A9" s="146"/>
      <c r="B9" s="147"/>
      <c r="C9" s="147"/>
      <c r="D9" s="147"/>
      <c r="E9" s="147"/>
      <c r="F9" s="147"/>
      <c r="G9" s="147"/>
      <c r="H9" s="148"/>
      <c r="I9" s="148"/>
      <c r="J9" s="792"/>
      <c r="K9" s="792"/>
      <c r="L9" s="138"/>
      <c r="M9" s="138"/>
      <c r="N9" s="144"/>
      <c r="O9" s="144"/>
      <c r="P9" s="144"/>
      <c r="Q9" s="144"/>
      <c r="R9" s="144"/>
      <c r="S9" s="144"/>
    </row>
    <row r="10" spans="1:27" ht="12.75" customHeight="1">
      <c r="A10" s="148"/>
      <c r="B10" s="822" t="s">
        <v>299</v>
      </c>
      <c r="C10" s="823"/>
      <c r="D10" s="149" t="s">
        <v>300</v>
      </c>
      <c r="E10" s="150"/>
      <c r="F10" s="151"/>
      <c r="G10" s="151"/>
      <c r="H10" s="148"/>
      <c r="I10" s="148"/>
      <c r="J10" s="824"/>
      <c r="K10" s="824"/>
      <c r="L10" s="138"/>
      <c r="M10" s="138"/>
      <c r="N10" s="138"/>
      <c r="O10" s="138"/>
      <c r="P10" s="138"/>
      <c r="Q10" s="152"/>
      <c r="R10" s="152"/>
      <c r="S10" s="152"/>
    </row>
    <row r="11" spans="1:27" ht="21.75" customHeight="1">
      <c r="A11" s="153" t="s">
        <v>301</v>
      </c>
      <c r="B11" s="154" t="s">
        <v>302</v>
      </c>
      <c r="C11" s="154" t="s">
        <v>303</v>
      </c>
      <c r="D11" s="155" t="s">
        <v>304</v>
      </c>
      <c r="E11" s="156" t="s">
        <v>305</v>
      </c>
      <c r="F11" s="157"/>
      <c r="G11" s="151"/>
      <c r="H11" s="148"/>
      <c r="I11" s="148"/>
      <c r="J11" s="158"/>
      <c r="K11" s="158"/>
      <c r="L11" s="138"/>
      <c r="M11" s="138"/>
      <c r="N11" s="138"/>
      <c r="O11" s="138"/>
      <c r="P11" s="138"/>
      <c r="Q11" s="152"/>
      <c r="R11" s="152"/>
      <c r="S11" s="152"/>
    </row>
    <row r="12" spans="1:27" ht="14.25" customHeight="1">
      <c r="A12" s="159" t="s">
        <v>306</v>
      </c>
      <c r="B12" s="160">
        <v>1</v>
      </c>
      <c r="C12" s="160">
        <v>1</v>
      </c>
      <c r="D12" s="161" t="s">
        <v>307</v>
      </c>
      <c r="E12" s="162" t="s">
        <v>307</v>
      </c>
      <c r="F12" s="147"/>
      <c r="G12" s="147"/>
      <c r="H12" s="148"/>
      <c r="I12" s="163" t="s">
        <v>308</v>
      </c>
      <c r="J12" s="825" t="s">
        <v>10</v>
      </c>
      <c r="K12" s="825"/>
      <c r="L12" s="825"/>
      <c r="M12" s="825"/>
      <c r="N12" s="825"/>
      <c r="O12" s="825"/>
      <c r="P12" s="792"/>
      <c r="Q12" s="792"/>
      <c r="R12" s="814">
        <v>1</v>
      </c>
      <c r="S12" s="815"/>
    </row>
    <row r="13" spans="1:27" ht="14.25" customHeight="1">
      <c r="A13" s="159" t="s">
        <v>309</v>
      </c>
      <c r="B13" s="164">
        <v>6</v>
      </c>
      <c r="C13" s="164">
        <v>6</v>
      </c>
      <c r="D13" s="165">
        <v>6</v>
      </c>
      <c r="E13" s="166">
        <v>6</v>
      </c>
      <c r="F13" s="167"/>
      <c r="G13" s="167"/>
      <c r="H13" s="148"/>
      <c r="I13" s="798"/>
      <c r="J13" s="798"/>
      <c r="K13" s="798"/>
      <c r="L13" s="798"/>
      <c r="M13" s="798"/>
      <c r="N13" s="798"/>
      <c r="O13" s="798"/>
      <c r="P13" s="138"/>
      <c r="Q13" s="152"/>
      <c r="R13" s="152"/>
      <c r="S13" s="152"/>
    </row>
    <row r="14" spans="1:27" ht="14.25" customHeight="1">
      <c r="A14" s="159" t="s">
        <v>310</v>
      </c>
      <c r="B14" s="164">
        <v>101</v>
      </c>
      <c r="C14" s="164">
        <v>110</v>
      </c>
      <c r="D14" s="164">
        <v>102</v>
      </c>
      <c r="E14" s="166">
        <v>106</v>
      </c>
      <c r="F14" s="167"/>
      <c r="G14" s="167"/>
      <c r="H14" s="148"/>
      <c r="I14" s="168" t="s">
        <v>311</v>
      </c>
      <c r="J14" s="168"/>
      <c r="K14" s="169"/>
      <c r="L14" s="169"/>
      <c r="M14" s="170"/>
      <c r="N14" s="148"/>
      <c r="O14" s="148"/>
      <c r="P14" s="171">
        <v>9</v>
      </c>
      <c r="Q14" s="171">
        <v>1</v>
      </c>
      <c r="R14" s="172">
        <v>1</v>
      </c>
      <c r="S14" s="172">
        <v>1</v>
      </c>
    </row>
    <row r="15" spans="1:27" ht="4.5" customHeight="1" thickBot="1">
      <c r="A15" s="173"/>
      <c r="B15" s="174"/>
      <c r="C15" s="174"/>
      <c r="D15" s="175"/>
      <c r="E15" s="168"/>
      <c r="F15" s="168"/>
      <c r="G15" s="168"/>
      <c r="H15" s="170"/>
      <c r="I15" s="148"/>
      <c r="J15" s="148"/>
      <c r="K15" s="148"/>
      <c r="L15" s="138"/>
      <c r="M15" s="176"/>
      <c r="N15" s="138"/>
      <c r="O15" s="138"/>
      <c r="P15" s="138"/>
      <c r="Q15" s="176"/>
      <c r="R15" s="176"/>
      <c r="S15" s="176"/>
    </row>
    <row r="16" spans="1:27" ht="13.5" customHeight="1">
      <c r="A16" s="799" t="s">
        <v>312</v>
      </c>
      <c r="B16" s="801" t="s">
        <v>313</v>
      </c>
      <c r="C16" s="802"/>
      <c r="D16" s="802"/>
      <c r="E16" s="802"/>
      <c r="F16" s="802"/>
      <c r="G16" s="803"/>
      <c r="H16" s="804" t="s">
        <v>314</v>
      </c>
      <c r="I16" s="805"/>
      <c r="J16" s="805"/>
      <c r="K16" s="805"/>
      <c r="L16" s="806"/>
      <c r="M16" s="804" t="s">
        <v>315</v>
      </c>
      <c r="N16" s="805"/>
      <c r="O16" s="805"/>
      <c r="P16" s="805"/>
      <c r="Q16" s="805"/>
      <c r="R16" s="805"/>
      <c r="S16" s="806"/>
      <c r="U16" s="177"/>
      <c r="V16" s="178"/>
      <c r="W16" s="178"/>
      <c r="X16" s="178"/>
      <c r="Y16" s="178"/>
      <c r="Z16" s="178"/>
      <c r="AA16" s="178"/>
    </row>
    <row r="17" spans="1:27" ht="13.5" customHeight="1">
      <c r="A17" s="800"/>
      <c r="B17" s="807" t="s">
        <v>316</v>
      </c>
      <c r="C17" s="808"/>
      <c r="D17" s="808"/>
      <c r="E17" s="809" t="s">
        <v>299</v>
      </c>
      <c r="F17" s="810"/>
      <c r="G17" s="811"/>
      <c r="H17" s="797" t="s">
        <v>317</v>
      </c>
      <c r="I17" s="794" t="s">
        <v>318</v>
      </c>
      <c r="J17" s="794" t="s">
        <v>319</v>
      </c>
      <c r="K17" s="795" t="s">
        <v>320</v>
      </c>
      <c r="L17" s="796" t="s">
        <v>321</v>
      </c>
      <c r="M17" s="797" t="s">
        <v>317</v>
      </c>
      <c r="N17" s="794" t="s">
        <v>318</v>
      </c>
      <c r="O17" s="794" t="s">
        <v>319</v>
      </c>
      <c r="P17" s="795" t="s">
        <v>322</v>
      </c>
      <c r="Q17" s="794" t="s">
        <v>323</v>
      </c>
      <c r="R17" s="794" t="s">
        <v>342</v>
      </c>
      <c r="S17" s="812" t="s">
        <v>321</v>
      </c>
      <c r="U17" s="177"/>
      <c r="V17" s="178"/>
      <c r="W17" s="178"/>
      <c r="X17" s="178"/>
      <c r="Y17" s="178"/>
      <c r="Z17" s="178"/>
      <c r="AA17" s="178"/>
    </row>
    <row r="18" spans="1:27" ht="70.5" customHeight="1">
      <c r="A18" s="800"/>
      <c r="B18" s="179" t="s">
        <v>302</v>
      </c>
      <c r="C18" s="180" t="s">
        <v>325</v>
      </c>
      <c r="D18" s="180" t="s">
        <v>326</v>
      </c>
      <c r="E18" s="181" t="s">
        <v>302</v>
      </c>
      <c r="F18" s="180" t="s">
        <v>325</v>
      </c>
      <c r="G18" s="182" t="s">
        <v>327</v>
      </c>
      <c r="H18" s="797"/>
      <c r="I18" s="794"/>
      <c r="J18" s="794"/>
      <c r="K18" s="795"/>
      <c r="L18" s="796"/>
      <c r="M18" s="797"/>
      <c r="N18" s="794"/>
      <c r="O18" s="794"/>
      <c r="P18" s="795"/>
      <c r="Q18" s="794"/>
      <c r="R18" s="794"/>
      <c r="S18" s="813"/>
    </row>
    <row r="19" spans="1:27" ht="10.5" customHeight="1">
      <c r="A19" s="183">
        <v>1</v>
      </c>
      <c r="B19" s="184">
        <v>2</v>
      </c>
      <c r="C19" s="185">
        <v>3</v>
      </c>
      <c r="D19" s="185">
        <v>4</v>
      </c>
      <c r="E19" s="186">
        <v>5</v>
      </c>
      <c r="F19" s="185">
        <v>6</v>
      </c>
      <c r="G19" s="187">
        <v>7</v>
      </c>
      <c r="H19" s="188">
        <v>8</v>
      </c>
      <c r="I19" s="186">
        <v>9</v>
      </c>
      <c r="J19" s="186">
        <v>10</v>
      </c>
      <c r="K19" s="186">
        <v>11</v>
      </c>
      <c r="L19" s="189">
        <v>12</v>
      </c>
      <c r="M19" s="188">
        <v>13</v>
      </c>
      <c r="N19" s="186">
        <v>14</v>
      </c>
      <c r="O19" s="186">
        <v>15</v>
      </c>
      <c r="P19" s="186">
        <v>16</v>
      </c>
      <c r="Q19" s="186">
        <v>17</v>
      </c>
      <c r="R19" s="186">
        <v>18</v>
      </c>
      <c r="S19" s="189">
        <v>19</v>
      </c>
    </row>
    <row r="20" spans="1:27" ht="21" customHeight="1">
      <c r="A20" s="190" t="s">
        <v>328</v>
      </c>
      <c r="B20" s="191">
        <v>0.5</v>
      </c>
      <c r="C20" s="257">
        <v>0.5</v>
      </c>
      <c r="D20" s="257">
        <v>0.5</v>
      </c>
      <c r="E20" s="258">
        <v>0.5</v>
      </c>
      <c r="F20" s="257">
        <v>0.5</v>
      </c>
      <c r="G20" s="259">
        <v>0.5</v>
      </c>
      <c r="H20" s="195">
        <v>11825.37</v>
      </c>
      <c r="I20" s="192"/>
      <c r="J20" s="257"/>
      <c r="K20" s="257"/>
      <c r="L20" s="196">
        <f t="shared" ref="L20:L39" si="0">SUM(H20:K20)</f>
        <v>11825.37</v>
      </c>
      <c r="M20" s="195">
        <f>11848.16-22.79-927.48</f>
        <v>10897.89</v>
      </c>
      <c r="N20" s="257"/>
      <c r="O20" s="257"/>
      <c r="P20" s="257"/>
      <c r="Q20" s="257">
        <f>927.48</f>
        <v>927.48</v>
      </c>
      <c r="R20" s="257"/>
      <c r="S20" s="196">
        <f t="shared" ref="S20:S39" si="1">SUM(M20:R20)</f>
        <v>11825.369999999999</v>
      </c>
    </row>
    <row r="21" spans="1:27" ht="14.25" customHeight="1">
      <c r="A21" s="197" t="s">
        <v>329</v>
      </c>
      <c r="B21" s="198">
        <v>0.5</v>
      </c>
      <c r="C21" s="257">
        <v>0.5</v>
      </c>
      <c r="D21" s="257">
        <v>0.5</v>
      </c>
      <c r="E21" s="258">
        <v>0.5</v>
      </c>
      <c r="F21" s="257">
        <v>0.5</v>
      </c>
      <c r="G21" s="259">
        <v>0.5</v>
      </c>
      <c r="H21" s="195">
        <f>10897.89</f>
        <v>10897.89</v>
      </c>
      <c r="I21" s="192"/>
      <c r="J21" s="257"/>
      <c r="K21" s="257"/>
      <c r="L21" s="196">
        <f t="shared" si="0"/>
        <v>10897.89</v>
      </c>
      <c r="M21" s="195">
        <f>11848.16-22.79-927.48</f>
        <v>10897.89</v>
      </c>
      <c r="N21" s="257"/>
      <c r="O21" s="257"/>
      <c r="P21" s="257"/>
      <c r="Q21" s="257"/>
      <c r="R21" s="257"/>
      <c r="S21" s="196">
        <f t="shared" si="1"/>
        <v>10897.89</v>
      </c>
    </row>
    <row r="22" spans="1:27" ht="14.25" customHeight="1">
      <c r="A22" s="199" t="s">
        <v>330</v>
      </c>
      <c r="B22" s="198"/>
      <c r="C22" s="257"/>
      <c r="D22" s="257"/>
      <c r="E22" s="258"/>
      <c r="F22" s="257"/>
      <c r="G22" s="259"/>
      <c r="H22" s="198"/>
      <c r="I22" s="257"/>
      <c r="J22" s="257"/>
      <c r="K22" s="257"/>
      <c r="L22" s="196">
        <f t="shared" si="0"/>
        <v>0</v>
      </c>
      <c r="M22" s="198"/>
      <c r="N22" s="257"/>
      <c r="O22" s="257"/>
      <c r="P22" s="257"/>
      <c r="Q22" s="258"/>
      <c r="R22" s="258"/>
      <c r="S22" s="196">
        <f t="shared" si="1"/>
        <v>0</v>
      </c>
    </row>
    <row r="23" spans="1:27" ht="14.25" customHeight="1">
      <c r="A23" s="197" t="s">
        <v>329</v>
      </c>
      <c r="B23" s="198"/>
      <c r="C23" s="257"/>
      <c r="D23" s="257"/>
      <c r="E23" s="258"/>
      <c r="F23" s="257"/>
      <c r="G23" s="259"/>
      <c r="H23" s="198"/>
      <c r="I23" s="257"/>
      <c r="J23" s="257"/>
      <c r="K23" s="257"/>
      <c r="L23" s="196">
        <f t="shared" si="0"/>
        <v>0</v>
      </c>
      <c r="M23" s="198"/>
      <c r="N23" s="257"/>
      <c r="O23" s="257"/>
      <c r="P23" s="257"/>
      <c r="Q23" s="258"/>
      <c r="R23" s="258"/>
      <c r="S23" s="196">
        <f t="shared" si="1"/>
        <v>0</v>
      </c>
    </row>
    <row r="24" spans="1:27" ht="14.25" customHeight="1">
      <c r="A24" s="200" t="s">
        <v>331</v>
      </c>
      <c r="B24" s="201">
        <v>11.6</v>
      </c>
      <c r="C24" s="260">
        <v>11.6</v>
      </c>
      <c r="D24" s="261">
        <v>11.6</v>
      </c>
      <c r="E24" s="262">
        <v>11.6</v>
      </c>
      <c r="F24" s="202">
        <v>11.6</v>
      </c>
      <c r="G24" s="263">
        <v>11.6</v>
      </c>
      <c r="H24" s="195">
        <f>196199.94+1663.52+7990.09-1663.52</f>
        <v>204190.03</v>
      </c>
      <c r="I24" s="260"/>
      <c r="J24" s="202">
        <f>1663.52</f>
        <v>1663.52</v>
      </c>
      <c r="K24" s="261"/>
      <c r="L24" s="196">
        <f t="shared" si="0"/>
        <v>205853.55</v>
      </c>
      <c r="M24" s="195">
        <f>79117.02-489.03-533.94+109447.96-615.52-1129.58-8191.08+19384.11-790</f>
        <v>196199.94000000006</v>
      </c>
      <c r="N24" s="260"/>
      <c r="O24" s="260">
        <f>533.94+1129.58</f>
        <v>1663.52</v>
      </c>
      <c r="P24" s="260"/>
      <c r="Q24" s="204">
        <f>8191.08+790-990.99</f>
        <v>7990.09</v>
      </c>
      <c r="R24" s="204"/>
      <c r="S24" s="196">
        <f t="shared" si="1"/>
        <v>205853.55000000005</v>
      </c>
    </row>
    <row r="25" spans="1:27" ht="14.25" customHeight="1">
      <c r="A25" s="206" t="s">
        <v>332</v>
      </c>
      <c r="B25" s="201">
        <v>7.2</v>
      </c>
      <c r="C25" s="202">
        <v>7.2</v>
      </c>
      <c r="D25" s="261">
        <v>7.2</v>
      </c>
      <c r="E25" s="262">
        <v>7.2</v>
      </c>
      <c r="F25" s="202">
        <v>7.2</v>
      </c>
      <c r="G25" s="263">
        <v>7.2</v>
      </c>
      <c r="H25" s="195">
        <f>124099.54-1129.58</f>
        <v>122969.95999999999</v>
      </c>
      <c r="I25" s="260"/>
      <c r="J25" s="260">
        <f>1129.58</f>
        <v>1129.58</v>
      </c>
      <c r="K25" s="261"/>
      <c r="L25" s="196">
        <f t="shared" si="0"/>
        <v>124099.54</v>
      </c>
      <c r="M25" s="195">
        <f>109447.96+19384.11-790-574.73-8191.08</f>
        <v>119276.26000000001</v>
      </c>
      <c r="N25" s="260"/>
      <c r="O25" s="260">
        <f>1129.58</f>
        <v>1129.58</v>
      </c>
      <c r="P25" s="260"/>
      <c r="Q25" s="204">
        <f>8191.08+790-5287.38</f>
        <v>3693.7</v>
      </c>
      <c r="R25" s="204"/>
      <c r="S25" s="196">
        <f t="shared" si="1"/>
        <v>124099.54000000001</v>
      </c>
    </row>
    <row r="26" spans="1:27" ht="14.25" customHeight="1">
      <c r="A26" s="208" t="s">
        <v>333</v>
      </c>
      <c r="B26" s="201">
        <v>0.88</v>
      </c>
      <c r="C26" s="260">
        <v>0.63</v>
      </c>
      <c r="D26" s="203">
        <v>0.8</v>
      </c>
      <c r="E26" s="262">
        <v>0.88</v>
      </c>
      <c r="F26" s="260">
        <v>0.63</v>
      </c>
      <c r="G26" s="205">
        <v>0.8</v>
      </c>
      <c r="H26" s="195">
        <f>13302.57</f>
        <v>13302.57</v>
      </c>
      <c r="I26" s="260"/>
      <c r="J26" s="260"/>
      <c r="K26" s="261"/>
      <c r="L26" s="196">
        <f t="shared" si="0"/>
        <v>13302.57</v>
      </c>
      <c r="M26" s="198">
        <f>11225.01-574.73+2077.56</f>
        <v>12727.84</v>
      </c>
      <c r="N26" s="260"/>
      <c r="O26" s="260"/>
      <c r="P26" s="260"/>
      <c r="Q26" s="204">
        <f>574.73</f>
        <v>574.73</v>
      </c>
      <c r="R26" s="262"/>
      <c r="S26" s="196">
        <f t="shared" si="1"/>
        <v>13302.57</v>
      </c>
    </row>
    <row r="27" spans="1:27" ht="14.25" customHeight="1">
      <c r="A27" s="206" t="s">
        <v>332</v>
      </c>
      <c r="B27" s="201">
        <v>0.88</v>
      </c>
      <c r="C27" s="260">
        <v>0.63</v>
      </c>
      <c r="D27" s="203">
        <v>0.8</v>
      </c>
      <c r="E27" s="262">
        <v>0.88</v>
      </c>
      <c r="F27" s="260">
        <v>0.63</v>
      </c>
      <c r="G27" s="205">
        <v>0.8</v>
      </c>
      <c r="H27" s="195">
        <f>13302.57</f>
        <v>13302.57</v>
      </c>
      <c r="I27" s="260"/>
      <c r="J27" s="260"/>
      <c r="K27" s="261"/>
      <c r="L27" s="196">
        <f t="shared" si="0"/>
        <v>13302.57</v>
      </c>
      <c r="M27" s="198">
        <f>11225.01-574.73+2077.56</f>
        <v>12727.84</v>
      </c>
      <c r="N27" s="260"/>
      <c r="O27" s="260"/>
      <c r="P27" s="260"/>
      <c r="Q27" s="204">
        <f>574.73</f>
        <v>574.73</v>
      </c>
      <c r="R27" s="262"/>
      <c r="S27" s="196">
        <f t="shared" si="1"/>
        <v>13302.57</v>
      </c>
    </row>
    <row r="28" spans="1:27" ht="14.25" customHeight="1">
      <c r="A28" s="200" t="s">
        <v>334</v>
      </c>
      <c r="B28" s="201">
        <v>0.5</v>
      </c>
      <c r="C28" s="303">
        <v>2</v>
      </c>
      <c r="D28" s="261">
        <v>1.21</v>
      </c>
      <c r="E28" s="262">
        <v>0.5</v>
      </c>
      <c r="F28" s="303">
        <v>2</v>
      </c>
      <c r="G28" s="263">
        <v>1.21</v>
      </c>
      <c r="H28" s="195">
        <f>11730.71+426.4</f>
        <v>12157.109999999999</v>
      </c>
      <c r="I28" s="260"/>
      <c r="J28" s="202">
        <v>390</v>
      </c>
      <c r="K28" s="261"/>
      <c r="L28" s="196">
        <f t="shared" si="0"/>
        <v>12547.109999999999</v>
      </c>
      <c r="M28" s="195">
        <f>8489.93-124.82+380.29-226.4+3455.76-44.05-200</f>
        <v>11730.710000000003</v>
      </c>
      <c r="N28" s="260"/>
      <c r="O28" s="260">
        <f>380.29</f>
        <v>380.29</v>
      </c>
      <c r="P28" s="260"/>
      <c r="Q28" s="204">
        <f>226.4+200</f>
        <v>426.4</v>
      </c>
      <c r="R28" s="262"/>
      <c r="S28" s="196">
        <f t="shared" si="1"/>
        <v>12537.400000000003</v>
      </c>
    </row>
    <row r="29" spans="1:27" ht="14.25" customHeight="1">
      <c r="A29" s="206" t="s">
        <v>332</v>
      </c>
      <c r="B29" s="201"/>
      <c r="C29" s="260"/>
      <c r="D29" s="261"/>
      <c r="E29" s="262"/>
      <c r="F29" s="260"/>
      <c r="G29" s="263"/>
      <c r="H29" s="198"/>
      <c r="I29" s="260"/>
      <c r="J29" s="260"/>
      <c r="K29" s="261"/>
      <c r="L29" s="196">
        <f t="shared" si="0"/>
        <v>0</v>
      </c>
      <c r="M29" s="198"/>
      <c r="N29" s="260"/>
      <c r="O29" s="260"/>
      <c r="P29" s="260"/>
      <c r="Q29" s="204"/>
      <c r="R29" s="262"/>
      <c r="S29" s="196">
        <f t="shared" si="1"/>
        <v>0</v>
      </c>
    </row>
    <row r="30" spans="1:27" ht="14.25" customHeight="1">
      <c r="A30" s="209" t="s">
        <v>335</v>
      </c>
      <c r="B30" s="201"/>
      <c r="C30" s="260"/>
      <c r="D30" s="261"/>
      <c r="E30" s="262"/>
      <c r="F30" s="260"/>
      <c r="G30" s="263"/>
      <c r="H30" s="198"/>
      <c r="I30" s="260"/>
      <c r="J30" s="260"/>
      <c r="K30" s="261"/>
      <c r="L30" s="196">
        <f t="shared" si="0"/>
        <v>0</v>
      </c>
      <c r="M30" s="198"/>
      <c r="N30" s="260"/>
      <c r="O30" s="260"/>
      <c r="P30" s="260"/>
      <c r="Q30" s="204"/>
      <c r="R30" s="262"/>
      <c r="S30" s="196">
        <f t="shared" si="1"/>
        <v>0</v>
      </c>
    </row>
    <row r="31" spans="1:27" ht="14.25" customHeight="1">
      <c r="A31" s="206" t="s">
        <v>332</v>
      </c>
      <c r="B31" s="201"/>
      <c r="C31" s="260"/>
      <c r="D31" s="261"/>
      <c r="E31" s="262"/>
      <c r="F31" s="260"/>
      <c r="G31" s="263"/>
      <c r="H31" s="198"/>
      <c r="I31" s="260"/>
      <c r="J31" s="260"/>
      <c r="K31" s="261"/>
      <c r="L31" s="196">
        <f t="shared" si="0"/>
        <v>0</v>
      </c>
      <c r="M31" s="198"/>
      <c r="N31" s="260"/>
      <c r="O31" s="260"/>
      <c r="P31" s="260"/>
      <c r="Q31" s="204"/>
      <c r="R31" s="262"/>
      <c r="S31" s="196">
        <f t="shared" si="1"/>
        <v>0</v>
      </c>
    </row>
    <row r="32" spans="1:27" ht="14.25" customHeight="1">
      <c r="A32" s="200" t="s">
        <v>336</v>
      </c>
      <c r="B32" s="201">
        <v>14.2</v>
      </c>
      <c r="C32" s="260">
        <f>0.5+8.2+0.5+1+1+0.75+0.75+0.75+0.75</f>
        <v>14.2</v>
      </c>
      <c r="D32" s="261">
        <v>14.2</v>
      </c>
      <c r="E32" s="262">
        <v>14.2</v>
      </c>
      <c r="F32" s="260">
        <v>13.95</v>
      </c>
      <c r="G32" s="263">
        <v>13.95</v>
      </c>
      <c r="H32" s="195">
        <f>100000+38507.78</f>
        <v>138507.78</v>
      </c>
      <c r="I32" s="202">
        <v>5584.62</v>
      </c>
      <c r="J32" s="202">
        <v>470</v>
      </c>
      <c r="K32" s="203"/>
      <c r="L32" s="196">
        <f t="shared" si="0"/>
        <v>144562.4</v>
      </c>
      <c r="M32" s="195">
        <f>7424.57-41.83-631.61-531+85298.98-889.8-355.56-3776.4-2040+12278.84-72.79-111.68-554.17+12522.2-420.85-300+4356.57+5677.57-201.59-226.41+6040.55-250+1926.63+9652.98</f>
        <v>134775.20000000001</v>
      </c>
      <c r="N32" s="202">
        <f>631.61+3776.4+554.17+420.85+201.59</f>
        <v>5584.6200000000008</v>
      </c>
      <c r="O32" s="260">
        <f>355.56+111.68</f>
        <v>467.24</v>
      </c>
      <c r="P32" s="260"/>
      <c r="Q32" s="204">
        <f>531+2040+300+300+226.41+250</f>
        <v>3647.41</v>
      </c>
      <c r="R32" s="262"/>
      <c r="S32" s="196">
        <f t="shared" si="1"/>
        <v>144474.47</v>
      </c>
    </row>
    <row r="33" spans="1:21" ht="13.5" thickBot="1">
      <c r="A33" s="210" t="s">
        <v>337</v>
      </c>
      <c r="B33" s="282">
        <v>3</v>
      </c>
      <c r="C33" s="265">
        <v>3</v>
      </c>
      <c r="D33" s="283">
        <v>3</v>
      </c>
      <c r="E33" s="284">
        <v>3</v>
      </c>
      <c r="F33" s="211">
        <v>2.75</v>
      </c>
      <c r="G33" s="214">
        <v>2.75</v>
      </c>
      <c r="H33" s="215">
        <v>22000</v>
      </c>
      <c r="I33" s="266"/>
      <c r="J33" s="266"/>
      <c r="K33" s="212"/>
      <c r="L33" s="216">
        <f t="shared" si="0"/>
        <v>22000</v>
      </c>
      <c r="M33" s="217">
        <f>4356.57+6040.55-250+1926.63+9652.98</f>
        <v>21726.73</v>
      </c>
      <c r="N33" s="266"/>
      <c r="O33" s="266"/>
      <c r="P33" s="266"/>
      <c r="Q33" s="213">
        <f>250</f>
        <v>250</v>
      </c>
      <c r="R33" s="264"/>
      <c r="S33" s="216">
        <f t="shared" si="1"/>
        <v>21976.73</v>
      </c>
    </row>
    <row r="34" spans="1:21" ht="12.75">
      <c r="A34" s="218" t="s">
        <v>321</v>
      </c>
      <c r="B34" s="222">
        <f>SUM(B20,B24,B26,B28,B30,B32,B22)</f>
        <v>27.68</v>
      </c>
      <c r="C34" s="223">
        <f t="shared" ref="C34:R34" si="2">SUM(C20,C24,C26,C28,C30,C32,C22)</f>
        <v>28.93</v>
      </c>
      <c r="D34" s="223">
        <f t="shared" si="2"/>
        <v>28.31</v>
      </c>
      <c r="E34" s="223">
        <f t="shared" si="2"/>
        <v>27.68</v>
      </c>
      <c r="F34" s="223">
        <f t="shared" si="2"/>
        <v>28.68</v>
      </c>
      <c r="G34" s="221">
        <f t="shared" si="2"/>
        <v>28.06</v>
      </c>
      <c r="H34" s="222">
        <f t="shared" si="2"/>
        <v>379982.86</v>
      </c>
      <c r="I34" s="223">
        <f t="shared" si="2"/>
        <v>5584.62</v>
      </c>
      <c r="J34" s="223">
        <f t="shared" si="2"/>
        <v>2523.52</v>
      </c>
      <c r="K34" s="223">
        <f t="shared" si="2"/>
        <v>0</v>
      </c>
      <c r="L34" s="267">
        <f t="shared" si="0"/>
        <v>388091</v>
      </c>
      <c r="M34" s="222">
        <f t="shared" si="2"/>
        <v>366331.58000000007</v>
      </c>
      <c r="N34" s="223">
        <f t="shared" si="2"/>
        <v>5584.6200000000008</v>
      </c>
      <c r="O34" s="223">
        <f t="shared" si="2"/>
        <v>2511.0500000000002</v>
      </c>
      <c r="P34" s="223">
        <f t="shared" si="2"/>
        <v>0</v>
      </c>
      <c r="Q34" s="223">
        <f t="shared" si="2"/>
        <v>13566.109999999999</v>
      </c>
      <c r="R34" s="223">
        <f t="shared" si="2"/>
        <v>0</v>
      </c>
      <c r="S34" s="267">
        <f t="shared" si="1"/>
        <v>387993.36000000004</v>
      </c>
      <c r="U34" s="476"/>
    </row>
    <row r="35" spans="1:21" ht="13.5" thickBot="1">
      <c r="A35" s="225" t="s">
        <v>338</v>
      </c>
      <c r="B35" s="230">
        <f>SUM(B21,B25,B27,B29,B31,B23)</f>
        <v>8.58</v>
      </c>
      <c r="C35" s="228">
        <f t="shared" ref="C35:R35" si="3">SUM(C21,C25,C27,C29,C31,C23)</f>
        <v>8.33</v>
      </c>
      <c r="D35" s="228">
        <f t="shared" si="3"/>
        <v>8.5</v>
      </c>
      <c r="E35" s="228">
        <f t="shared" si="3"/>
        <v>8.58</v>
      </c>
      <c r="F35" s="228">
        <f t="shared" si="3"/>
        <v>8.33</v>
      </c>
      <c r="G35" s="268">
        <f t="shared" si="3"/>
        <v>8.5</v>
      </c>
      <c r="H35" s="230">
        <f t="shared" si="3"/>
        <v>147170.41999999998</v>
      </c>
      <c r="I35" s="228">
        <f t="shared" si="3"/>
        <v>0</v>
      </c>
      <c r="J35" s="228">
        <f t="shared" si="3"/>
        <v>1129.58</v>
      </c>
      <c r="K35" s="228">
        <f t="shared" si="3"/>
        <v>0</v>
      </c>
      <c r="L35" s="269">
        <f t="shared" si="0"/>
        <v>148299.99999999997</v>
      </c>
      <c r="M35" s="230">
        <f t="shared" si="3"/>
        <v>142901.99000000002</v>
      </c>
      <c r="N35" s="228">
        <f t="shared" si="3"/>
        <v>0</v>
      </c>
      <c r="O35" s="228">
        <f t="shared" si="3"/>
        <v>1129.58</v>
      </c>
      <c r="P35" s="228">
        <f t="shared" si="3"/>
        <v>0</v>
      </c>
      <c r="Q35" s="228">
        <f t="shared" si="3"/>
        <v>4268.43</v>
      </c>
      <c r="R35" s="228">
        <f t="shared" si="3"/>
        <v>0</v>
      </c>
      <c r="S35" s="269">
        <f t="shared" si="1"/>
        <v>148300</v>
      </c>
    </row>
    <row r="36" spans="1:21" ht="12.75">
      <c r="A36" s="232" t="s">
        <v>339</v>
      </c>
      <c r="B36" s="236">
        <f>SUM(B20,B24,B26,B22)</f>
        <v>12.98</v>
      </c>
      <c r="C36" s="237">
        <f t="shared" ref="C36:R37" si="4">SUM(C20,C24,C26,C22)</f>
        <v>12.73</v>
      </c>
      <c r="D36" s="237">
        <f t="shared" si="4"/>
        <v>12.9</v>
      </c>
      <c r="E36" s="237">
        <f t="shared" si="4"/>
        <v>12.98</v>
      </c>
      <c r="F36" s="237">
        <f t="shared" si="4"/>
        <v>12.73</v>
      </c>
      <c r="G36" s="270">
        <f t="shared" si="4"/>
        <v>12.9</v>
      </c>
      <c r="H36" s="236">
        <f t="shared" si="4"/>
        <v>229317.97</v>
      </c>
      <c r="I36" s="237">
        <f t="shared" si="4"/>
        <v>0</v>
      </c>
      <c r="J36" s="237">
        <f t="shared" si="4"/>
        <v>1663.52</v>
      </c>
      <c r="K36" s="237">
        <f t="shared" si="4"/>
        <v>0</v>
      </c>
      <c r="L36" s="271">
        <f t="shared" si="0"/>
        <v>230981.49</v>
      </c>
      <c r="M36" s="236">
        <f t="shared" si="4"/>
        <v>219825.67000000007</v>
      </c>
      <c r="N36" s="237">
        <f t="shared" si="4"/>
        <v>0</v>
      </c>
      <c r="O36" s="237">
        <f t="shared" si="4"/>
        <v>1663.52</v>
      </c>
      <c r="P36" s="237">
        <f t="shared" si="4"/>
        <v>0</v>
      </c>
      <c r="Q36" s="237">
        <f t="shared" si="4"/>
        <v>9492.2999999999993</v>
      </c>
      <c r="R36" s="237">
        <f t="shared" si="4"/>
        <v>0</v>
      </c>
      <c r="S36" s="271">
        <f t="shared" si="1"/>
        <v>230981.49000000005</v>
      </c>
    </row>
    <row r="37" spans="1:21" ht="12.75">
      <c r="A37" s="239" t="s">
        <v>332</v>
      </c>
      <c r="B37" s="244">
        <f>SUM(B21,B25,B27,B23)</f>
        <v>8.58</v>
      </c>
      <c r="C37" s="242">
        <f>SUM(C21,C25,C27,C23)</f>
        <v>8.33</v>
      </c>
      <c r="D37" s="242">
        <f t="shared" si="4"/>
        <v>8.5</v>
      </c>
      <c r="E37" s="242">
        <f t="shared" si="4"/>
        <v>8.58</v>
      </c>
      <c r="F37" s="242">
        <f t="shared" si="4"/>
        <v>8.33</v>
      </c>
      <c r="G37" s="243">
        <f t="shared" si="4"/>
        <v>8.5</v>
      </c>
      <c r="H37" s="244">
        <f t="shared" si="4"/>
        <v>147170.41999999998</v>
      </c>
      <c r="I37" s="242">
        <f t="shared" si="4"/>
        <v>0</v>
      </c>
      <c r="J37" s="242">
        <f t="shared" si="4"/>
        <v>1129.58</v>
      </c>
      <c r="K37" s="242">
        <f t="shared" si="4"/>
        <v>0</v>
      </c>
      <c r="L37" s="272">
        <f t="shared" si="0"/>
        <v>148299.99999999997</v>
      </c>
      <c r="M37" s="244">
        <f t="shared" si="4"/>
        <v>142901.99000000002</v>
      </c>
      <c r="N37" s="242">
        <f t="shared" si="4"/>
        <v>0</v>
      </c>
      <c r="O37" s="242">
        <f t="shared" si="4"/>
        <v>1129.58</v>
      </c>
      <c r="P37" s="242">
        <f t="shared" si="4"/>
        <v>0</v>
      </c>
      <c r="Q37" s="242">
        <f t="shared" si="4"/>
        <v>4268.43</v>
      </c>
      <c r="R37" s="242">
        <f t="shared" si="4"/>
        <v>0</v>
      </c>
      <c r="S37" s="272">
        <f t="shared" si="1"/>
        <v>148300</v>
      </c>
    </row>
    <row r="38" spans="1:21" ht="12.75">
      <c r="A38" s="245" t="s">
        <v>340</v>
      </c>
      <c r="B38" s="244">
        <f>SUM(B26,B28,B30)</f>
        <v>1.38</v>
      </c>
      <c r="C38" s="242">
        <f t="shared" ref="C38:R39" si="5">SUM(C26,C28,C30)</f>
        <v>2.63</v>
      </c>
      <c r="D38" s="242">
        <f t="shared" si="5"/>
        <v>2.0099999999999998</v>
      </c>
      <c r="E38" s="242">
        <f t="shared" si="5"/>
        <v>1.38</v>
      </c>
      <c r="F38" s="242">
        <f t="shared" si="5"/>
        <v>2.63</v>
      </c>
      <c r="G38" s="243">
        <f t="shared" si="5"/>
        <v>2.0099999999999998</v>
      </c>
      <c r="H38" s="244">
        <f t="shared" si="5"/>
        <v>25459.68</v>
      </c>
      <c r="I38" s="242">
        <f t="shared" si="5"/>
        <v>0</v>
      </c>
      <c r="J38" s="242">
        <f t="shared" si="5"/>
        <v>390</v>
      </c>
      <c r="K38" s="242">
        <f t="shared" si="5"/>
        <v>0</v>
      </c>
      <c r="L38" s="272">
        <f t="shared" si="0"/>
        <v>25849.68</v>
      </c>
      <c r="M38" s="244">
        <f t="shared" si="5"/>
        <v>24458.550000000003</v>
      </c>
      <c r="N38" s="242">
        <f t="shared" si="5"/>
        <v>0</v>
      </c>
      <c r="O38" s="242">
        <f t="shared" si="5"/>
        <v>380.29</v>
      </c>
      <c r="P38" s="242">
        <f t="shared" si="5"/>
        <v>0</v>
      </c>
      <c r="Q38" s="242">
        <f t="shared" si="5"/>
        <v>1001.13</v>
      </c>
      <c r="R38" s="242">
        <f t="shared" si="5"/>
        <v>0</v>
      </c>
      <c r="S38" s="272">
        <f t="shared" si="1"/>
        <v>25839.970000000005</v>
      </c>
    </row>
    <row r="39" spans="1:21" ht="13.5" thickBot="1">
      <c r="A39" s="247" t="s">
        <v>332</v>
      </c>
      <c r="B39" s="251">
        <f>SUM(B27,B29,B31)</f>
        <v>0.88</v>
      </c>
      <c r="C39" s="252">
        <f t="shared" si="5"/>
        <v>0.63</v>
      </c>
      <c r="D39" s="252">
        <f t="shared" si="5"/>
        <v>0.8</v>
      </c>
      <c r="E39" s="252">
        <f t="shared" si="5"/>
        <v>0.88</v>
      </c>
      <c r="F39" s="252">
        <f t="shared" si="5"/>
        <v>0.63</v>
      </c>
      <c r="G39" s="273">
        <f t="shared" si="5"/>
        <v>0.8</v>
      </c>
      <c r="H39" s="251">
        <f t="shared" si="5"/>
        <v>13302.57</v>
      </c>
      <c r="I39" s="252">
        <f t="shared" si="5"/>
        <v>0</v>
      </c>
      <c r="J39" s="252">
        <f t="shared" si="5"/>
        <v>0</v>
      </c>
      <c r="K39" s="252">
        <f t="shared" si="5"/>
        <v>0</v>
      </c>
      <c r="L39" s="269">
        <f t="shared" si="0"/>
        <v>13302.57</v>
      </c>
      <c r="M39" s="251">
        <f t="shared" si="5"/>
        <v>12727.84</v>
      </c>
      <c r="N39" s="252">
        <f t="shared" si="5"/>
        <v>0</v>
      </c>
      <c r="O39" s="252">
        <f t="shared" si="5"/>
        <v>0</v>
      </c>
      <c r="P39" s="252">
        <f t="shared" si="5"/>
        <v>0</v>
      </c>
      <c r="Q39" s="252">
        <f t="shared" si="5"/>
        <v>574.73</v>
      </c>
      <c r="R39" s="252">
        <f t="shared" si="5"/>
        <v>0</v>
      </c>
      <c r="S39" s="269">
        <f t="shared" si="1"/>
        <v>13302.57</v>
      </c>
    </row>
    <row r="41" spans="1:21" ht="12.75">
      <c r="A41" s="253" t="s">
        <v>341</v>
      </c>
      <c r="B41" s="253"/>
      <c r="C41" s="253"/>
      <c r="D41" s="148"/>
      <c r="E41" s="148"/>
      <c r="F41" s="148"/>
      <c r="G41" s="148"/>
      <c r="H41" s="148"/>
      <c r="I41" s="148"/>
      <c r="J41" s="148"/>
      <c r="K41" s="148"/>
      <c r="L41" s="138"/>
      <c r="M41" s="138"/>
      <c r="N41" s="138"/>
      <c r="O41" s="138"/>
      <c r="P41" s="138"/>
      <c r="Q41" s="138"/>
      <c r="R41" s="138"/>
      <c r="S41" s="138"/>
    </row>
    <row r="42" spans="1:21" ht="12.75">
      <c r="A42" s="254" t="s">
        <v>267</v>
      </c>
      <c r="B42" s="254"/>
      <c r="C42" s="254"/>
      <c r="D42" s="138"/>
      <c r="E42" s="255"/>
      <c r="F42" s="255"/>
      <c r="G42" s="255"/>
      <c r="H42" s="255"/>
      <c r="I42" s="255"/>
      <c r="J42" s="254"/>
      <c r="K42" s="791" t="s">
        <v>208</v>
      </c>
      <c r="L42" s="791"/>
      <c r="M42" s="791"/>
      <c r="N42" s="791"/>
      <c r="O42" s="791"/>
      <c r="P42" s="791"/>
      <c r="Q42" s="138"/>
      <c r="R42" s="138"/>
      <c r="S42" s="138"/>
    </row>
    <row r="43" spans="1:21" ht="12.75">
      <c r="A43" s="792"/>
      <c r="B43" s="792"/>
      <c r="C43" s="147"/>
      <c r="D43" s="138"/>
      <c r="E43" s="138"/>
      <c r="F43" s="793" t="s">
        <v>210</v>
      </c>
      <c r="G43" s="793"/>
      <c r="H43" s="793"/>
      <c r="I43" s="253"/>
      <c r="J43" s="253"/>
      <c r="K43" s="253"/>
      <c r="L43" s="253"/>
      <c r="M43" s="256" t="s">
        <v>211</v>
      </c>
      <c r="N43" s="256"/>
      <c r="O43" s="147"/>
      <c r="P43" s="138"/>
      <c r="Q43" s="138"/>
      <c r="R43" s="138"/>
      <c r="S43" s="138"/>
    </row>
    <row r="44" spans="1:21" ht="12.75">
      <c r="A44" s="147"/>
      <c r="B44" s="147"/>
      <c r="C44" s="147"/>
      <c r="D44" s="138"/>
      <c r="E44" s="138"/>
      <c r="F44" s="138"/>
      <c r="G44" s="138"/>
      <c r="H44" s="147"/>
      <c r="I44" s="138"/>
      <c r="J44" s="138"/>
      <c r="K44" s="148"/>
      <c r="L44" s="148"/>
      <c r="M44" s="147"/>
      <c r="N44" s="147"/>
      <c r="O44" s="147"/>
      <c r="P44" s="138"/>
      <c r="Q44" s="138"/>
      <c r="R44" s="138"/>
      <c r="S44" s="138"/>
    </row>
    <row r="45" spans="1:21" ht="12.75">
      <c r="A45" s="254" t="s">
        <v>268</v>
      </c>
      <c r="B45" s="254"/>
      <c r="C45" s="254"/>
      <c r="D45" s="138"/>
      <c r="E45" s="255"/>
      <c r="F45" s="255"/>
      <c r="G45" s="255"/>
      <c r="H45" s="255"/>
      <c r="I45" s="255"/>
      <c r="J45" s="254"/>
      <c r="K45" s="791" t="s">
        <v>213</v>
      </c>
      <c r="L45" s="791"/>
      <c r="M45" s="791"/>
      <c r="N45" s="791"/>
      <c r="O45" s="791"/>
      <c r="P45" s="791"/>
      <c r="Q45" s="138"/>
      <c r="R45" s="138"/>
      <c r="S45" s="138"/>
    </row>
    <row r="46" spans="1:21" ht="12.75">
      <c r="A46" s="792"/>
      <c r="B46" s="792"/>
      <c r="C46" s="147"/>
      <c r="D46" s="138"/>
      <c r="E46" s="138"/>
      <c r="F46" s="793" t="s">
        <v>210</v>
      </c>
      <c r="G46" s="793"/>
      <c r="H46" s="793"/>
      <c r="I46" s="253"/>
      <c r="J46" s="253"/>
      <c r="K46" s="253"/>
      <c r="L46" s="253"/>
      <c r="M46" s="256" t="s">
        <v>211</v>
      </c>
      <c r="N46" s="256"/>
      <c r="O46" s="147"/>
      <c r="P46" s="138"/>
      <c r="Q46" s="138"/>
      <c r="R46" s="138"/>
      <c r="S46" s="138"/>
    </row>
    <row r="47" spans="1:2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</row>
    <row r="50" spans="6:6">
      <c r="F50" s="139" t="s">
        <v>17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/>
  <pageMargins left="0" right="0" top="0" bottom="0" header="0" footer="0"/>
  <pageSetup paperSize="9" scale="8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3"/>
  <sheetViews>
    <sheetView workbookViewId="0">
      <selection activeCell="C30" sqref="C30"/>
    </sheetView>
  </sheetViews>
  <sheetFormatPr defaultColWidth="9.140625" defaultRowHeight="12.75"/>
  <cols>
    <col min="1" max="1" width="44.42578125" style="536" customWidth="1"/>
    <col min="2" max="5" width="11.28515625" style="536" customWidth="1"/>
    <col min="6" max="11" width="8.7109375" style="536" customWidth="1"/>
    <col min="12" max="16384" width="9.140625" style="536"/>
  </cols>
  <sheetData>
    <row r="1" spans="1:256" ht="15">
      <c r="D1" s="365" t="s">
        <v>376</v>
      </c>
      <c r="E1" s="365"/>
    </row>
    <row r="2" spans="1:256" ht="15">
      <c r="D2" s="537" t="s">
        <v>507</v>
      </c>
      <c r="E2" s="365"/>
    </row>
    <row r="3" spans="1:256" ht="15.75">
      <c r="B3" s="538"/>
      <c r="D3" s="537" t="s">
        <v>233</v>
      </c>
      <c r="E3" s="365"/>
    </row>
    <row r="4" spans="1:256" ht="15.75">
      <c r="A4" s="538"/>
      <c r="B4" s="538"/>
      <c r="D4" s="537" t="s">
        <v>508</v>
      </c>
      <c r="E4" s="365"/>
    </row>
    <row r="5" spans="1:256" ht="15.75">
      <c r="A5" s="539" t="s">
        <v>234</v>
      </c>
      <c r="B5" s="538"/>
      <c r="D5" s="537" t="s">
        <v>509</v>
      </c>
      <c r="E5" s="365"/>
    </row>
    <row r="6" spans="1:256" ht="15.75">
      <c r="A6" s="540" t="s">
        <v>510</v>
      </c>
      <c r="B6" s="540"/>
      <c r="C6" s="541"/>
      <c r="D6" s="541"/>
      <c r="E6" s="542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543"/>
      <c r="Z6" s="543"/>
      <c r="AA6" s="543"/>
      <c r="AB6" s="543"/>
      <c r="AC6" s="543"/>
      <c r="AD6" s="543"/>
      <c r="AE6" s="543"/>
      <c r="AF6" s="543"/>
      <c r="AG6" s="543"/>
      <c r="AH6" s="543"/>
      <c r="AI6" s="543"/>
      <c r="AJ6" s="543"/>
      <c r="AK6" s="543"/>
      <c r="AL6" s="543"/>
      <c r="AM6" s="543"/>
      <c r="AN6" s="543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  <c r="BC6" s="543"/>
      <c r="BD6" s="543"/>
      <c r="BE6" s="543"/>
      <c r="BF6" s="543"/>
      <c r="BG6" s="543"/>
      <c r="BH6" s="543"/>
      <c r="BI6" s="543"/>
      <c r="BJ6" s="543"/>
      <c r="BK6" s="543"/>
      <c r="BL6" s="543"/>
      <c r="BM6" s="543"/>
      <c r="BN6" s="543"/>
      <c r="BO6" s="543"/>
      <c r="BP6" s="543"/>
      <c r="BQ6" s="543"/>
      <c r="BR6" s="543"/>
      <c r="BS6" s="543"/>
      <c r="BT6" s="543"/>
      <c r="BU6" s="543"/>
      <c r="BV6" s="543"/>
      <c r="BW6" s="543"/>
      <c r="BX6" s="543"/>
      <c r="BY6" s="543"/>
      <c r="BZ6" s="543"/>
      <c r="CA6" s="543"/>
      <c r="CB6" s="543"/>
      <c r="CC6" s="543"/>
      <c r="CD6" s="543"/>
      <c r="CE6" s="543"/>
      <c r="CF6" s="543"/>
      <c r="CG6" s="543"/>
      <c r="CH6" s="543"/>
      <c r="CI6" s="543"/>
      <c r="CJ6" s="543"/>
      <c r="CK6" s="543"/>
      <c r="CL6" s="543"/>
      <c r="CM6" s="543"/>
      <c r="CN6" s="543"/>
      <c r="CO6" s="543"/>
      <c r="CP6" s="543"/>
      <c r="CQ6" s="543"/>
      <c r="CR6" s="543"/>
      <c r="CS6" s="543"/>
      <c r="CT6" s="543"/>
      <c r="CU6" s="543"/>
      <c r="CV6" s="543"/>
      <c r="CW6" s="543"/>
      <c r="CX6" s="543"/>
      <c r="CY6" s="543"/>
      <c r="CZ6" s="543"/>
      <c r="DA6" s="543"/>
      <c r="DB6" s="543"/>
      <c r="DC6" s="543"/>
      <c r="DD6" s="543"/>
      <c r="DE6" s="543"/>
      <c r="DF6" s="543"/>
      <c r="DG6" s="543"/>
      <c r="DH6" s="543"/>
      <c r="DI6" s="543"/>
      <c r="DJ6" s="543"/>
      <c r="DK6" s="543"/>
      <c r="DL6" s="543"/>
      <c r="DM6" s="543"/>
      <c r="DN6" s="543"/>
      <c r="DO6" s="543"/>
      <c r="DP6" s="543"/>
      <c r="DQ6" s="543"/>
      <c r="DR6" s="543"/>
      <c r="DS6" s="543"/>
      <c r="DT6" s="543"/>
      <c r="DU6" s="543"/>
      <c r="DV6" s="543"/>
      <c r="DW6" s="543"/>
      <c r="DX6" s="543"/>
      <c r="DY6" s="543"/>
      <c r="DZ6" s="543"/>
      <c r="EA6" s="543"/>
      <c r="EB6" s="543"/>
      <c r="EC6" s="543"/>
      <c r="ED6" s="543"/>
      <c r="EE6" s="543"/>
      <c r="EF6" s="543"/>
      <c r="EG6" s="543"/>
      <c r="EH6" s="543"/>
      <c r="EI6" s="543"/>
      <c r="EJ6" s="543"/>
      <c r="EK6" s="543"/>
      <c r="EL6" s="543"/>
      <c r="EM6" s="543"/>
      <c r="EN6" s="543"/>
      <c r="EO6" s="543"/>
      <c r="EP6" s="543"/>
      <c r="EQ6" s="543"/>
      <c r="ER6" s="543"/>
      <c r="ES6" s="543"/>
      <c r="ET6" s="543"/>
      <c r="EU6" s="543"/>
      <c r="EV6" s="543"/>
      <c r="EW6" s="543"/>
      <c r="EX6" s="543"/>
      <c r="EY6" s="543"/>
      <c r="EZ6" s="543"/>
      <c r="FA6" s="543"/>
      <c r="FB6" s="543"/>
      <c r="FC6" s="543"/>
      <c r="FD6" s="543"/>
      <c r="FE6" s="543"/>
      <c r="FF6" s="543"/>
      <c r="FG6" s="543"/>
      <c r="FH6" s="543"/>
      <c r="FI6" s="543"/>
      <c r="FJ6" s="543"/>
      <c r="FK6" s="543"/>
      <c r="FL6" s="543"/>
      <c r="FM6" s="543"/>
      <c r="FN6" s="543"/>
      <c r="FO6" s="543"/>
      <c r="FP6" s="543"/>
      <c r="FQ6" s="543"/>
      <c r="FR6" s="543"/>
      <c r="FS6" s="543"/>
      <c r="FT6" s="543"/>
      <c r="FU6" s="543"/>
      <c r="FV6" s="543"/>
      <c r="FW6" s="543"/>
      <c r="FX6" s="543"/>
      <c r="FY6" s="543"/>
      <c r="FZ6" s="543"/>
      <c r="GA6" s="543"/>
      <c r="GB6" s="543"/>
      <c r="GC6" s="543"/>
      <c r="GD6" s="543"/>
      <c r="GE6" s="543"/>
      <c r="GF6" s="543"/>
      <c r="GG6" s="543"/>
      <c r="GH6" s="543"/>
      <c r="GI6" s="543"/>
      <c r="GJ6" s="543"/>
      <c r="GK6" s="543"/>
      <c r="GL6" s="543"/>
      <c r="GM6" s="543"/>
      <c r="GN6" s="543"/>
      <c r="GO6" s="543"/>
      <c r="GP6" s="543"/>
      <c r="GQ6" s="543"/>
      <c r="GR6" s="543"/>
      <c r="GS6" s="543"/>
      <c r="GT6" s="543"/>
      <c r="GU6" s="543"/>
      <c r="GV6" s="543"/>
      <c r="GW6" s="543"/>
      <c r="GX6" s="543"/>
      <c r="GY6" s="543"/>
      <c r="GZ6" s="543"/>
      <c r="HA6" s="543"/>
      <c r="HB6" s="543"/>
      <c r="HC6" s="543"/>
      <c r="HD6" s="543"/>
      <c r="HE6" s="543"/>
      <c r="HF6" s="543"/>
      <c r="HG6" s="543"/>
      <c r="HH6" s="543"/>
      <c r="HI6" s="543"/>
      <c r="HJ6" s="543"/>
      <c r="HK6" s="543"/>
      <c r="HL6" s="543"/>
      <c r="HM6" s="543"/>
      <c r="HN6" s="543"/>
      <c r="HO6" s="543"/>
      <c r="HP6" s="543"/>
      <c r="HQ6" s="543"/>
      <c r="HR6" s="543"/>
      <c r="HS6" s="543"/>
      <c r="HT6" s="543"/>
      <c r="HU6" s="543"/>
      <c r="HV6" s="543"/>
      <c r="HW6" s="543"/>
      <c r="HX6" s="543"/>
      <c r="HY6" s="543"/>
      <c r="HZ6" s="543"/>
      <c r="IA6" s="543"/>
      <c r="IB6" s="543"/>
      <c r="IC6" s="543"/>
      <c r="ID6" s="543"/>
      <c r="IE6" s="543"/>
      <c r="IF6" s="543"/>
      <c r="IG6" s="543"/>
      <c r="IH6" s="543"/>
      <c r="II6" s="543"/>
      <c r="IJ6" s="543"/>
      <c r="IK6" s="543"/>
      <c r="IL6" s="543"/>
      <c r="IM6" s="543"/>
      <c r="IN6" s="543"/>
      <c r="IO6" s="543"/>
      <c r="IP6" s="543"/>
      <c r="IQ6" s="543"/>
      <c r="IR6" s="543"/>
      <c r="IS6" s="543"/>
      <c r="IT6" s="543"/>
      <c r="IU6" s="543"/>
      <c r="IV6" s="543"/>
    </row>
    <row r="7" spans="1:256" ht="15.75">
      <c r="A7" s="540"/>
      <c r="B7" s="540"/>
      <c r="C7" s="541"/>
      <c r="D7" s="544" t="s">
        <v>511</v>
      </c>
      <c r="E7" s="542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3"/>
      <c r="AC7" s="543"/>
      <c r="AD7" s="543"/>
      <c r="AE7" s="543"/>
      <c r="AF7" s="543"/>
      <c r="AG7" s="543"/>
      <c r="AH7" s="543"/>
      <c r="AI7" s="543"/>
      <c r="AJ7" s="543"/>
      <c r="AK7" s="543"/>
      <c r="AL7" s="543"/>
      <c r="AM7" s="543"/>
      <c r="AN7" s="543"/>
      <c r="AO7" s="543"/>
      <c r="AP7" s="543"/>
      <c r="AQ7" s="543"/>
      <c r="AR7" s="543"/>
      <c r="AS7" s="543"/>
      <c r="AT7" s="543"/>
      <c r="AU7" s="543"/>
      <c r="AV7" s="543"/>
      <c r="AW7" s="543"/>
      <c r="AX7" s="543"/>
      <c r="AY7" s="543"/>
      <c r="AZ7" s="543"/>
      <c r="BA7" s="543"/>
      <c r="BB7" s="543"/>
      <c r="BC7" s="543"/>
      <c r="BD7" s="543"/>
      <c r="BE7" s="543"/>
      <c r="BF7" s="543"/>
      <c r="BG7" s="543"/>
      <c r="BH7" s="543"/>
      <c r="BI7" s="543"/>
      <c r="BJ7" s="543"/>
      <c r="BK7" s="543"/>
      <c r="BL7" s="543"/>
      <c r="BM7" s="543"/>
      <c r="BN7" s="543"/>
      <c r="BO7" s="543"/>
      <c r="BP7" s="543"/>
      <c r="BQ7" s="543"/>
      <c r="BR7" s="543"/>
      <c r="BS7" s="543"/>
      <c r="BT7" s="543"/>
      <c r="BU7" s="543"/>
      <c r="BV7" s="543"/>
      <c r="BW7" s="543"/>
      <c r="BX7" s="543"/>
      <c r="BY7" s="543"/>
      <c r="BZ7" s="543"/>
      <c r="CA7" s="543"/>
      <c r="CB7" s="543"/>
      <c r="CC7" s="543"/>
      <c r="CD7" s="543"/>
      <c r="CE7" s="543"/>
      <c r="CF7" s="543"/>
      <c r="CG7" s="543"/>
      <c r="CH7" s="543"/>
      <c r="CI7" s="543"/>
      <c r="CJ7" s="543"/>
      <c r="CK7" s="543"/>
      <c r="CL7" s="543"/>
      <c r="CM7" s="543"/>
      <c r="CN7" s="543"/>
      <c r="CO7" s="543"/>
      <c r="CP7" s="543"/>
      <c r="CQ7" s="543"/>
      <c r="CR7" s="543"/>
      <c r="CS7" s="543"/>
      <c r="CT7" s="543"/>
      <c r="CU7" s="543"/>
      <c r="CV7" s="543"/>
      <c r="CW7" s="543"/>
      <c r="CX7" s="543"/>
      <c r="CY7" s="543"/>
      <c r="CZ7" s="543"/>
      <c r="DA7" s="543"/>
      <c r="DB7" s="543"/>
      <c r="DC7" s="543"/>
      <c r="DD7" s="543"/>
      <c r="DE7" s="543"/>
      <c r="DF7" s="543"/>
      <c r="DG7" s="543"/>
      <c r="DH7" s="543"/>
      <c r="DI7" s="543"/>
      <c r="DJ7" s="543"/>
      <c r="DK7" s="543"/>
      <c r="DL7" s="543"/>
      <c r="DM7" s="543"/>
      <c r="DN7" s="543"/>
      <c r="DO7" s="543"/>
      <c r="DP7" s="543"/>
      <c r="DQ7" s="543"/>
      <c r="DR7" s="543"/>
      <c r="DS7" s="543"/>
      <c r="DT7" s="543"/>
      <c r="DU7" s="543"/>
      <c r="DV7" s="543"/>
      <c r="DW7" s="543"/>
      <c r="DX7" s="543"/>
      <c r="DY7" s="543"/>
      <c r="DZ7" s="543"/>
      <c r="EA7" s="543"/>
      <c r="EB7" s="543"/>
      <c r="EC7" s="543"/>
      <c r="ED7" s="543"/>
      <c r="EE7" s="543"/>
      <c r="EF7" s="543"/>
      <c r="EG7" s="543"/>
      <c r="EH7" s="543"/>
      <c r="EI7" s="543"/>
      <c r="EJ7" s="543"/>
      <c r="EK7" s="543"/>
      <c r="EL7" s="543"/>
      <c r="EM7" s="543"/>
      <c r="EN7" s="543"/>
      <c r="EO7" s="543"/>
      <c r="EP7" s="543"/>
      <c r="EQ7" s="543"/>
      <c r="ER7" s="543"/>
      <c r="ES7" s="543"/>
      <c r="ET7" s="543"/>
      <c r="EU7" s="543"/>
      <c r="EV7" s="543"/>
      <c r="EW7" s="543"/>
      <c r="EX7" s="543"/>
      <c r="EY7" s="543"/>
      <c r="EZ7" s="543"/>
      <c r="FA7" s="543"/>
      <c r="FB7" s="543"/>
      <c r="FC7" s="543"/>
      <c r="FD7" s="543"/>
      <c r="FE7" s="543"/>
      <c r="FF7" s="543"/>
      <c r="FG7" s="543"/>
      <c r="FH7" s="543"/>
      <c r="FI7" s="543"/>
      <c r="FJ7" s="543"/>
      <c r="FK7" s="543"/>
      <c r="FL7" s="543"/>
      <c r="FM7" s="543"/>
      <c r="FN7" s="543"/>
      <c r="FO7" s="543"/>
      <c r="FP7" s="543"/>
      <c r="FQ7" s="543"/>
      <c r="FR7" s="543"/>
      <c r="FS7" s="543"/>
      <c r="FT7" s="543"/>
      <c r="FU7" s="543"/>
      <c r="FV7" s="543"/>
      <c r="FW7" s="543"/>
      <c r="FX7" s="543"/>
      <c r="FY7" s="543"/>
      <c r="FZ7" s="543"/>
      <c r="GA7" s="543"/>
      <c r="GB7" s="543"/>
      <c r="GC7" s="543"/>
      <c r="GD7" s="543"/>
      <c r="GE7" s="543"/>
      <c r="GF7" s="543"/>
      <c r="GG7" s="543"/>
      <c r="GH7" s="543"/>
      <c r="GI7" s="543"/>
      <c r="GJ7" s="543"/>
      <c r="GK7" s="543"/>
      <c r="GL7" s="543"/>
      <c r="GM7" s="543"/>
      <c r="GN7" s="543"/>
      <c r="GO7" s="543"/>
      <c r="GP7" s="543"/>
      <c r="GQ7" s="543"/>
      <c r="GR7" s="543"/>
      <c r="GS7" s="543"/>
      <c r="GT7" s="543"/>
      <c r="GU7" s="543"/>
      <c r="GV7" s="543"/>
      <c r="GW7" s="543"/>
      <c r="GX7" s="543"/>
      <c r="GY7" s="543"/>
      <c r="GZ7" s="543"/>
      <c r="HA7" s="543"/>
      <c r="HB7" s="543"/>
      <c r="HC7" s="543"/>
      <c r="HD7" s="543"/>
      <c r="HE7" s="543"/>
      <c r="HF7" s="543"/>
      <c r="HG7" s="543"/>
      <c r="HH7" s="543"/>
      <c r="HI7" s="543"/>
      <c r="HJ7" s="543"/>
      <c r="HK7" s="543"/>
      <c r="HL7" s="543"/>
      <c r="HM7" s="543"/>
      <c r="HN7" s="543"/>
      <c r="HO7" s="543"/>
      <c r="HP7" s="543"/>
      <c r="HQ7" s="543"/>
      <c r="HR7" s="543"/>
      <c r="HS7" s="543"/>
      <c r="HT7" s="543"/>
      <c r="HU7" s="543"/>
      <c r="HV7" s="543"/>
      <c r="HW7" s="543"/>
      <c r="HX7" s="543"/>
      <c r="HY7" s="543"/>
      <c r="HZ7" s="543"/>
      <c r="IA7" s="543"/>
      <c r="IB7" s="543"/>
      <c r="IC7" s="543"/>
      <c r="ID7" s="543"/>
      <c r="IE7" s="543"/>
      <c r="IF7" s="543"/>
      <c r="IG7" s="543"/>
      <c r="IH7" s="543"/>
      <c r="II7" s="543"/>
      <c r="IJ7" s="543"/>
      <c r="IK7" s="543"/>
      <c r="IL7" s="543"/>
      <c r="IM7" s="543"/>
      <c r="IN7" s="543"/>
      <c r="IO7" s="543"/>
      <c r="IP7" s="543"/>
      <c r="IQ7" s="543"/>
      <c r="IR7" s="543"/>
      <c r="IS7" s="543"/>
      <c r="IT7" s="543"/>
      <c r="IU7" s="543"/>
      <c r="IV7" s="543"/>
    </row>
    <row r="8" spans="1:256">
      <c r="A8" s="544"/>
      <c r="B8" s="544"/>
      <c r="C8" s="544"/>
      <c r="D8" s="544"/>
      <c r="E8" s="544"/>
    </row>
    <row r="9" spans="1:256" ht="18" customHeight="1">
      <c r="A9" s="827" t="s">
        <v>534</v>
      </c>
      <c r="B9" s="827"/>
      <c r="C9" s="827"/>
      <c r="D9" s="827"/>
      <c r="E9" s="827"/>
    </row>
    <row r="10" spans="1:256" ht="14.25">
      <c r="A10" s="545"/>
      <c r="B10" s="545"/>
      <c r="C10" s="545"/>
      <c r="D10" s="545"/>
      <c r="E10" s="545"/>
    </row>
    <row r="11" spans="1:256" ht="15">
      <c r="A11" s="828" t="s">
        <v>535</v>
      </c>
      <c r="B11" s="828"/>
      <c r="C11" s="828"/>
      <c r="D11" s="828"/>
      <c r="E11" s="544"/>
    </row>
    <row r="12" spans="1:256">
      <c r="A12" s="544"/>
      <c r="B12" s="544"/>
      <c r="C12" s="544"/>
      <c r="E12" s="544" t="s">
        <v>512</v>
      </c>
    </row>
    <row r="13" spans="1:256">
      <c r="A13" s="544"/>
      <c r="B13" s="544"/>
      <c r="C13" s="544"/>
      <c r="D13" s="544"/>
      <c r="E13" s="544"/>
    </row>
    <row r="14" spans="1:256" ht="33.75">
      <c r="A14" s="546" t="s">
        <v>513</v>
      </c>
      <c r="B14" s="547" t="s">
        <v>514</v>
      </c>
      <c r="C14" s="548" t="s">
        <v>515</v>
      </c>
      <c r="D14" s="549" t="s">
        <v>516</v>
      </c>
      <c r="E14" s="547" t="s">
        <v>517</v>
      </c>
    </row>
    <row r="15" spans="1:256" ht="15.75">
      <c r="A15" s="550" t="s">
        <v>518</v>
      </c>
      <c r="B15" s="550"/>
      <c r="C15" s="551">
        <f>30770.5</f>
        <v>30770.5</v>
      </c>
      <c r="D15" s="552">
        <f>30770.5</f>
        <v>30770.5</v>
      </c>
      <c r="E15" s="553">
        <f>C15-D15</f>
        <v>0</v>
      </c>
    </row>
    <row r="16" spans="1:256" ht="15.75">
      <c r="A16" s="550" t="s">
        <v>519</v>
      </c>
      <c r="B16" s="550">
        <f>95.79</f>
        <v>95.79</v>
      </c>
      <c r="C16" s="551">
        <f>526.75</f>
        <v>526.75</v>
      </c>
      <c r="D16" s="552">
        <f>476.69</f>
        <v>476.69</v>
      </c>
      <c r="E16" s="554">
        <f>B16+C16-D16</f>
        <v>145.84999999999997</v>
      </c>
    </row>
    <row r="17" spans="1:7" ht="15.75">
      <c r="A17" s="550" t="s">
        <v>533</v>
      </c>
      <c r="B17" s="550"/>
      <c r="C17" s="551">
        <v>5.65</v>
      </c>
      <c r="D17" s="552">
        <v>5.65</v>
      </c>
      <c r="E17" s="554"/>
    </row>
    <row r="18" spans="1:7" ht="15.75">
      <c r="A18" s="555" t="s">
        <v>520</v>
      </c>
      <c r="B18" s="556">
        <f>2208.48</f>
        <v>2208.48</v>
      </c>
      <c r="C18" s="556">
        <f>2411.99</f>
        <v>2411.9899999999998</v>
      </c>
      <c r="D18" s="556">
        <f>0</f>
        <v>0</v>
      </c>
      <c r="E18" s="551">
        <f t="shared" ref="E18:E29" si="0">B18+C18-D18</f>
        <v>4620.4699999999993</v>
      </c>
    </row>
    <row r="19" spans="1:7" ht="15.75">
      <c r="A19" s="555" t="s">
        <v>521</v>
      </c>
      <c r="B19" s="557"/>
      <c r="C19" s="556">
        <f>147.53</f>
        <v>147.53</v>
      </c>
      <c r="D19" s="556">
        <f>147.53</f>
        <v>147.53</v>
      </c>
      <c r="E19" s="551">
        <f t="shared" si="0"/>
        <v>0</v>
      </c>
    </row>
    <row r="20" spans="1:7" ht="15.75">
      <c r="A20" s="555" t="s">
        <v>522</v>
      </c>
      <c r="B20" s="558">
        <f>74.02</f>
        <v>74.02</v>
      </c>
      <c r="C20" s="556">
        <f>35.07</f>
        <v>35.07</v>
      </c>
      <c r="D20" s="556">
        <f>59.6</f>
        <v>59.6</v>
      </c>
      <c r="E20" s="551">
        <f t="shared" si="0"/>
        <v>49.49</v>
      </c>
    </row>
    <row r="21" spans="1:7" ht="15.75">
      <c r="A21" s="559" t="s">
        <v>527</v>
      </c>
      <c r="B21" s="557"/>
      <c r="C21" s="556">
        <f>1630</f>
        <v>1630</v>
      </c>
      <c r="D21" s="556">
        <f>1630</f>
        <v>1630</v>
      </c>
      <c r="E21" s="551">
        <f t="shared" si="0"/>
        <v>0</v>
      </c>
    </row>
    <row r="22" spans="1:7" ht="15.75">
      <c r="A22" s="559" t="s">
        <v>528</v>
      </c>
      <c r="B22" s="557"/>
      <c r="C22" s="556">
        <f>1500</f>
        <v>1500</v>
      </c>
      <c r="D22" s="556">
        <f>1500</f>
        <v>1500</v>
      </c>
      <c r="E22" s="551"/>
    </row>
    <row r="23" spans="1:7" ht="15.75">
      <c r="A23" s="559" t="s">
        <v>529</v>
      </c>
      <c r="B23" s="557"/>
      <c r="C23" s="556">
        <v>783</v>
      </c>
      <c r="D23" s="556">
        <v>783</v>
      </c>
      <c r="E23" s="551"/>
    </row>
    <row r="24" spans="1:7" ht="15.75">
      <c r="A24" s="559" t="s">
        <v>530</v>
      </c>
      <c r="B24" s="557"/>
      <c r="C24" s="556">
        <v>180</v>
      </c>
      <c r="D24" s="556">
        <v>180</v>
      </c>
      <c r="E24" s="551"/>
    </row>
    <row r="25" spans="1:7" ht="15.75">
      <c r="A25" s="559" t="s">
        <v>531</v>
      </c>
      <c r="B25" s="557"/>
      <c r="C25" s="556">
        <v>8</v>
      </c>
      <c r="D25" s="556">
        <v>8</v>
      </c>
      <c r="E25" s="551"/>
    </row>
    <row r="26" spans="1:7" ht="15.75">
      <c r="A26" s="559" t="s">
        <v>523</v>
      </c>
      <c r="B26" s="557"/>
      <c r="C26" s="556">
        <f>2090</f>
        <v>2090</v>
      </c>
      <c r="D26" s="556">
        <f>2090</f>
        <v>2090</v>
      </c>
      <c r="E26" s="551">
        <f t="shared" si="0"/>
        <v>0</v>
      </c>
    </row>
    <row r="27" spans="1:7" ht="15.75">
      <c r="A27" s="559" t="s">
        <v>524</v>
      </c>
      <c r="B27" s="556">
        <f>83.6</f>
        <v>83.6</v>
      </c>
      <c r="C27" s="556"/>
      <c r="D27" s="556"/>
      <c r="E27" s="551">
        <f t="shared" si="0"/>
        <v>83.6</v>
      </c>
    </row>
    <row r="28" spans="1:7" ht="15.75">
      <c r="A28" s="555" t="s">
        <v>525</v>
      </c>
      <c r="B28" s="560"/>
      <c r="C28" s="556">
        <v>400</v>
      </c>
      <c r="D28" s="556">
        <v>400</v>
      </c>
      <c r="E28" s="551">
        <f t="shared" ref="E28" si="1">B28+C28-D28</f>
        <v>0</v>
      </c>
    </row>
    <row r="29" spans="1:7" ht="15.75">
      <c r="A29" s="555" t="s">
        <v>532</v>
      </c>
      <c r="B29" s="560"/>
      <c r="C29" s="556">
        <v>63684.72</v>
      </c>
      <c r="D29" s="556">
        <v>63684.72</v>
      </c>
      <c r="E29" s="551">
        <f t="shared" si="0"/>
        <v>0</v>
      </c>
    </row>
    <row r="30" spans="1:7" ht="15.75">
      <c r="A30" s="561" t="s">
        <v>424</v>
      </c>
      <c r="B30" s="562">
        <f>SUM(B15:B29)</f>
        <v>2461.89</v>
      </c>
      <c r="C30" s="563">
        <f>SUM(C15:C29)</f>
        <v>104173.20999999999</v>
      </c>
      <c r="D30" s="563">
        <f>SUM(D15:D29)</f>
        <v>101735.69</v>
      </c>
      <c r="E30" s="563">
        <f>SUM(E15:E29)</f>
        <v>4899.41</v>
      </c>
      <c r="F30" s="564"/>
      <c r="G30" s="564"/>
    </row>
    <row r="31" spans="1:7">
      <c r="A31" s="565"/>
      <c r="B31" s="565"/>
      <c r="C31" s="565"/>
      <c r="D31" s="542"/>
      <c r="E31" s="566"/>
    </row>
    <row r="32" spans="1:7">
      <c r="A32" s="567"/>
      <c r="B32" s="567"/>
      <c r="C32" s="567"/>
      <c r="D32" s="567"/>
      <c r="E32" s="567"/>
    </row>
    <row r="33" spans="1:7">
      <c r="A33" s="568" t="s">
        <v>207</v>
      </c>
      <c r="B33" s="569"/>
      <c r="C33" s="570"/>
      <c r="D33" s="829" t="s">
        <v>208</v>
      </c>
      <c r="E33" s="829"/>
    </row>
    <row r="34" spans="1:7" ht="14.25">
      <c r="A34" s="567"/>
      <c r="B34" s="571" t="s">
        <v>210</v>
      </c>
      <c r="C34" s="567"/>
      <c r="D34" s="826" t="s">
        <v>526</v>
      </c>
      <c r="E34" s="826"/>
    </row>
    <row r="35" spans="1:7">
      <c r="A35" s="568" t="s">
        <v>268</v>
      </c>
      <c r="B35" s="572"/>
      <c r="C35" s="570"/>
      <c r="D35" s="829" t="s">
        <v>213</v>
      </c>
      <c r="E35" s="829"/>
      <c r="F35" s="573"/>
      <c r="G35" s="573"/>
    </row>
    <row r="36" spans="1:7" ht="14.25">
      <c r="A36" s="567"/>
      <c r="B36" s="571" t="s">
        <v>210</v>
      </c>
      <c r="C36" s="567"/>
      <c r="D36" s="826" t="s">
        <v>526</v>
      </c>
      <c r="E36" s="826"/>
    </row>
    <row r="37" spans="1:7">
      <c r="A37" s="574"/>
      <c r="B37" s="574"/>
      <c r="C37" s="574"/>
      <c r="D37" s="575"/>
      <c r="E37" s="575"/>
      <c r="F37" s="576"/>
      <c r="G37" s="576"/>
    </row>
    <row r="38" spans="1:7">
      <c r="A38" s="577"/>
      <c r="B38" s="577"/>
      <c r="C38" s="577"/>
      <c r="D38" s="577"/>
      <c r="E38" s="577"/>
      <c r="F38" s="573"/>
      <c r="G38" s="573"/>
    </row>
    <row r="39" spans="1:7">
      <c r="A39" s="577"/>
      <c r="B39" s="577"/>
      <c r="C39" s="577"/>
      <c r="D39" s="577"/>
      <c r="E39" s="577"/>
    </row>
    <row r="40" spans="1:7">
      <c r="A40" s="577"/>
      <c r="B40" s="577"/>
      <c r="C40" s="577"/>
      <c r="D40" s="577"/>
      <c r="E40" s="577"/>
    </row>
    <row r="41" spans="1:7">
      <c r="A41" s="577"/>
      <c r="B41" s="577"/>
      <c r="C41" s="577"/>
      <c r="D41" s="577"/>
      <c r="E41" s="577"/>
    </row>
    <row r="42" spans="1:7">
      <c r="A42" s="577"/>
      <c r="B42" s="577"/>
      <c r="C42" s="577"/>
      <c r="D42" s="577"/>
      <c r="E42" s="577"/>
    </row>
    <row r="43" spans="1:7">
      <c r="A43" s="577"/>
      <c r="B43" s="577"/>
      <c r="C43" s="577"/>
      <c r="D43" s="577"/>
      <c r="E43" s="577"/>
    </row>
    <row r="44" spans="1:7">
      <c r="A44" s="577"/>
      <c r="B44" s="577"/>
      <c r="C44" s="577"/>
      <c r="D44" s="577"/>
      <c r="E44" s="577"/>
    </row>
    <row r="45" spans="1:7">
      <c r="A45" s="577"/>
      <c r="B45" s="577"/>
      <c r="C45" s="577"/>
      <c r="D45" s="577"/>
      <c r="E45" s="577"/>
    </row>
    <row r="46" spans="1:7">
      <c r="A46" s="577"/>
      <c r="B46" s="577"/>
      <c r="C46" s="577"/>
      <c r="D46" s="577"/>
      <c r="E46" s="577"/>
    </row>
    <row r="47" spans="1:7">
      <c r="A47" s="577"/>
      <c r="B47" s="577"/>
      <c r="C47" s="577"/>
      <c r="D47" s="577"/>
      <c r="E47" s="577"/>
    </row>
    <row r="48" spans="1:7">
      <c r="A48" s="577"/>
      <c r="B48" s="577"/>
      <c r="C48" s="577"/>
      <c r="D48" s="577"/>
      <c r="E48" s="577"/>
    </row>
    <row r="49" spans="1:7">
      <c r="A49" s="578"/>
      <c r="B49" s="578"/>
      <c r="C49" s="578"/>
      <c r="D49" s="578"/>
      <c r="E49" s="578"/>
    </row>
    <row r="50" spans="1:7">
      <c r="A50" s="577"/>
      <c r="B50" s="577"/>
      <c r="C50" s="577"/>
      <c r="D50" s="577"/>
      <c r="E50" s="577"/>
    </row>
    <row r="51" spans="1:7">
      <c r="A51" s="577"/>
      <c r="B51" s="577"/>
      <c r="C51" s="577"/>
      <c r="D51" s="577"/>
      <c r="E51" s="577"/>
    </row>
    <row r="52" spans="1:7">
      <c r="A52" s="577"/>
      <c r="B52" s="577"/>
      <c r="C52" s="577"/>
      <c r="D52" s="577"/>
      <c r="E52" s="577"/>
    </row>
    <row r="53" spans="1:7">
      <c r="A53" s="577"/>
      <c r="B53" s="577"/>
      <c r="C53" s="577"/>
      <c r="D53" s="577"/>
      <c r="E53" s="577"/>
    </row>
    <row r="54" spans="1:7">
      <c r="A54" s="577"/>
      <c r="B54" s="577"/>
      <c r="C54" s="577"/>
      <c r="D54" s="577"/>
      <c r="E54" s="577"/>
    </row>
    <row r="55" spans="1:7">
      <c r="A55" s="578"/>
      <c r="B55" s="578"/>
      <c r="C55" s="578"/>
      <c r="D55" s="578"/>
      <c r="E55" s="578"/>
    </row>
    <row r="56" spans="1:7">
      <c r="A56" s="577"/>
      <c r="B56" s="577"/>
      <c r="C56" s="577"/>
      <c r="D56" s="577"/>
      <c r="E56" s="577"/>
    </row>
    <row r="57" spans="1:7">
      <c r="A57" s="577"/>
      <c r="B57" s="577"/>
      <c r="C57" s="577"/>
      <c r="D57" s="577"/>
      <c r="E57" s="577"/>
    </row>
    <row r="58" spans="1:7">
      <c r="A58" s="574"/>
      <c r="B58" s="574"/>
      <c r="C58" s="574"/>
      <c r="D58" s="575"/>
      <c r="E58" s="575"/>
    </row>
    <row r="59" spans="1:7">
      <c r="A59" s="577"/>
      <c r="B59" s="577"/>
      <c r="C59" s="577"/>
      <c r="D59" s="577"/>
      <c r="E59" s="577"/>
      <c r="F59" s="573"/>
      <c r="G59" s="573"/>
    </row>
    <row r="60" spans="1:7">
      <c r="A60" s="577"/>
      <c r="B60" s="577"/>
      <c r="C60" s="577"/>
      <c r="D60" s="577"/>
      <c r="E60" s="577"/>
    </row>
    <row r="61" spans="1:7">
      <c r="A61" s="578"/>
      <c r="B61" s="578"/>
      <c r="C61" s="578"/>
      <c r="D61" s="578"/>
      <c r="E61" s="578"/>
    </row>
    <row r="62" spans="1:7">
      <c r="A62" s="578"/>
      <c r="B62" s="578"/>
      <c r="C62" s="578"/>
      <c r="D62" s="578"/>
      <c r="E62" s="578"/>
    </row>
    <row r="63" spans="1:7">
      <c r="A63" s="577"/>
      <c r="B63" s="577"/>
      <c r="C63" s="577"/>
      <c r="D63" s="577"/>
      <c r="E63" s="577"/>
    </row>
    <row r="64" spans="1:7">
      <c r="A64" s="578"/>
      <c r="B64" s="578"/>
      <c r="C64" s="578"/>
      <c r="D64" s="578"/>
      <c r="E64" s="578"/>
    </row>
    <row r="65" spans="1:5">
      <c r="A65" s="577"/>
      <c r="B65" s="577"/>
      <c r="C65" s="577"/>
      <c r="D65" s="577"/>
      <c r="E65" s="577"/>
    </row>
    <row r="66" spans="1:5">
      <c r="A66" s="577"/>
      <c r="B66" s="577"/>
      <c r="C66" s="577"/>
      <c r="D66" s="577"/>
      <c r="E66" s="577"/>
    </row>
    <row r="67" spans="1:5">
      <c r="A67" s="577"/>
      <c r="B67" s="577"/>
      <c r="C67" s="577"/>
      <c r="D67" s="577"/>
      <c r="E67" s="577"/>
    </row>
    <row r="68" spans="1:5">
      <c r="A68" s="577"/>
      <c r="B68" s="577"/>
      <c r="C68" s="577"/>
      <c r="D68" s="577"/>
      <c r="E68" s="577"/>
    </row>
    <row r="69" spans="1:5">
      <c r="A69" s="577"/>
      <c r="B69" s="577"/>
      <c r="C69" s="577"/>
      <c r="D69" s="577"/>
      <c r="E69" s="577"/>
    </row>
    <row r="70" spans="1:5">
      <c r="A70" s="577"/>
      <c r="B70" s="577"/>
      <c r="C70" s="577"/>
      <c r="D70" s="577"/>
      <c r="E70" s="577"/>
    </row>
    <row r="71" spans="1:5">
      <c r="A71" s="577"/>
      <c r="B71" s="577"/>
      <c r="C71" s="577"/>
      <c r="D71" s="577"/>
      <c r="E71" s="577"/>
    </row>
    <row r="72" spans="1:5">
      <c r="A72" s="577"/>
      <c r="B72" s="577"/>
      <c r="C72" s="577"/>
      <c r="D72" s="577"/>
      <c r="E72" s="577"/>
    </row>
    <row r="73" spans="1:5">
      <c r="A73" s="577"/>
      <c r="B73" s="577"/>
      <c r="C73" s="577"/>
      <c r="D73" s="577"/>
      <c r="E73" s="577"/>
    </row>
    <row r="74" spans="1:5">
      <c r="A74" s="574"/>
      <c r="B74" s="574"/>
      <c r="C74" s="574"/>
      <c r="D74" s="575"/>
      <c r="E74" s="575"/>
    </row>
    <row r="75" spans="1:5">
      <c r="A75" s="577"/>
      <c r="B75" s="577"/>
      <c r="C75" s="577"/>
      <c r="D75" s="577"/>
      <c r="E75" s="577"/>
    </row>
    <row r="76" spans="1:5">
      <c r="A76" s="577"/>
      <c r="B76" s="577"/>
      <c r="C76" s="577"/>
      <c r="D76" s="577"/>
      <c r="E76" s="577"/>
    </row>
    <row r="77" spans="1:5">
      <c r="A77" s="577"/>
      <c r="B77" s="577"/>
      <c r="C77" s="577"/>
      <c r="D77" s="577"/>
      <c r="E77" s="577"/>
    </row>
    <row r="78" spans="1:5">
      <c r="A78" s="577"/>
      <c r="B78" s="577"/>
      <c r="C78" s="577"/>
      <c r="D78" s="577"/>
      <c r="E78" s="577"/>
    </row>
    <row r="79" spans="1:5">
      <c r="A79" s="577"/>
      <c r="B79" s="577"/>
      <c r="C79" s="577"/>
      <c r="D79" s="577"/>
      <c r="E79" s="577"/>
    </row>
    <row r="80" spans="1:5">
      <c r="A80" s="577"/>
      <c r="B80" s="577"/>
      <c r="C80" s="577"/>
      <c r="D80" s="577"/>
      <c r="E80" s="577"/>
    </row>
    <row r="81" spans="1:5">
      <c r="A81" s="577"/>
      <c r="B81" s="577"/>
      <c r="C81" s="577"/>
      <c r="D81" s="577"/>
      <c r="E81" s="577"/>
    </row>
    <row r="82" spans="1:5">
      <c r="A82" s="577"/>
      <c r="B82" s="577"/>
      <c r="C82" s="577"/>
      <c r="D82" s="577"/>
      <c r="E82" s="577"/>
    </row>
    <row r="83" spans="1:5">
      <c r="A83" s="574"/>
      <c r="B83" s="574"/>
      <c r="C83" s="574"/>
      <c r="D83" s="575"/>
      <c r="E83" s="575"/>
    </row>
    <row r="84" spans="1:5">
      <c r="A84" s="577"/>
      <c r="B84" s="577"/>
      <c r="C84" s="577"/>
      <c r="D84" s="577"/>
      <c r="E84" s="577"/>
    </row>
    <row r="85" spans="1:5">
      <c r="A85" s="577"/>
      <c r="B85" s="577"/>
      <c r="C85" s="577"/>
      <c r="D85" s="577"/>
      <c r="E85" s="577"/>
    </row>
    <row r="86" spans="1:5">
      <c r="A86" s="577"/>
      <c r="B86" s="577"/>
      <c r="C86" s="577"/>
      <c r="D86" s="577"/>
      <c r="E86" s="577"/>
    </row>
    <row r="87" spans="1:5">
      <c r="A87" s="577"/>
      <c r="B87" s="577"/>
      <c r="C87" s="577"/>
      <c r="D87" s="577"/>
      <c r="E87" s="577"/>
    </row>
    <row r="88" spans="1:5">
      <c r="A88" s="577"/>
      <c r="B88" s="577"/>
      <c r="C88" s="577"/>
      <c r="D88" s="577"/>
      <c r="E88" s="577"/>
    </row>
    <row r="89" spans="1:5">
      <c r="A89" s="577"/>
      <c r="B89" s="577"/>
      <c r="C89" s="577"/>
      <c r="D89" s="577"/>
      <c r="E89" s="577"/>
    </row>
    <row r="90" spans="1:5">
      <c r="A90" s="577"/>
      <c r="B90" s="577"/>
      <c r="C90" s="577"/>
      <c r="D90" s="577"/>
      <c r="E90" s="577"/>
    </row>
    <row r="91" spans="1:5">
      <c r="A91" s="577"/>
      <c r="B91" s="577"/>
      <c r="C91" s="577"/>
      <c r="D91" s="577"/>
      <c r="E91" s="577"/>
    </row>
    <row r="92" spans="1:5">
      <c r="A92" s="577"/>
      <c r="B92" s="577"/>
      <c r="C92" s="577"/>
      <c r="D92" s="577"/>
      <c r="E92" s="577"/>
    </row>
    <row r="93" spans="1:5">
      <c r="A93" s="565"/>
      <c r="B93" s="565"/>
      <c r="C93" s="565"/>
      <c r="D93" s="577"/>
      <c r="E93" s="577"/>
    </row>
    <row r="94" spans="1:5">
      <c r="A94" s="577"/>
      <c r="B94" s="577"/>
      <c r="C94" s="577"/>
      <c r="D94" s="577"/>
      <c r="E94" s="577"/>
    </row>
    <row r="95" spans="1:5">
      <c r="A95" s="577"/>
      <c r="B95" s="577"/>
      <c r="C95" s="577"/>
      <c r="D95" s="577"/>
      <c r="E95" s="577"/>
    </row>
    <row r="96" spans="1:5">
      <c r="A96" s="577"/>
      <c r="B96" s="577"/>
      <c r="C96" s="577"/>
      <c r="D96" s="577"/>
      <c r="E96" s="577"/>
    </row>
    <row r="97" spans="1:7">
      <c r="A97" s="577"/>
      <c r="B97" s="577"/>
      <c r="C97" s="577"/>
      <c r="D97" s="577"/>
      <c r="E97" s="577"/>
    </row>
    <row r="98" spans="1:7">
      <c r="A98" s="577"/>
      <c r="B98" s="577"/>
      <c r="C98" s="577"/>
      <c r="D98" s="577"/>
      <c r="E98" s="577"/>
    </row>
    <row r="99" spans="1:7">
      <c r="A99" s="577"/>
      <c r="B99" s="577"/>
      <c r="C99" s="577"/>
      <c r="D99" s="577"/>
      <c r="E99" s="577"/>
    </row>
    <row r="100" spans="1:7">
      <c r="A100" s="574"/>
      <c r="B100" s="574"/>
      <c r="C100" s="574"/>
      <c r="D100" s="575"/>
      <c r="E100" s="575"/>
      <c r="F100" s="573"/>
      <c r="G100" s="573"/>
    </row>
    <row r="101" spans="1:7">
      <c r="A101" s="578"/>
      <c r="B101" s="578"/>
      <c r="C101" s="578"/>
      <c r="D101" s="578"/>
      <c r="E101" s="578"/>
    </row>
    <row r="102" spans="1:7">
      <c r="A102" s="577"/>
      <c r="B102" s="577"/>
      <c r="C102" s="577"/>
      <c r="D102" s="577"/>
      <c r="E102" s="577"/>
    </row>
    <row r="103" spans="1:7">
      <c r="A103" s="577"/>
      <c r="B103" s="577"/>
      <c r="C103" s="577"/>
      <c r="D103" s="577"/>
      <c r="E103" s="577"/>
    </row>
    <row r="104" spans="1:7">
      <c r="A104" s="578"/>
      <c r="B104" s="578"/>
      <c r="C104" s="578"/>
      <c r="D104" s="578"/>
      <c r="E104" s="578"/>
    </row>
    <row r="105" spans="1:7">
      <c r="A105" s="577"/>
      <c r="B105" s="577"/>
      <c r="C105" s="577"/>
      <c r="D105" s="577"/>
      <c r="E105" s="577"/>
    </row>
    <row r="106" spans="1:7">
      <c r="A106" s="577"/>
      <c r="B106" s="577"/>
      <c r="C106" s="577"/>
      <c r="D106" s="577"/>
      <c r="E106" s="577"/>
    </row>
    <row r="107" spans="1:7">
      <c r="A107" s="577"/>
      <c r="B107" s="577"/>
      <c r="C107" s="577"/>
      <c r="D107" s="577"/>
      <c r="E107" s="577"/>
      <c r="F107" s="573"/>
      <c r="G107" s="573"/>
    </row>
    <row r="108" spans="1:7">
      <c r="A108" s="578"/>
      <c r="B108" s="578"/>
      <c r="C108" s="578"/>
      <c r="D108" s="578"/>
      <c r="E108" s="578"/>
    </row>
    <row r="109" spans="1:7">
      <c r="A109" s="578"/>
      <c r="B109" s="578"/>
      <c r="C109" s="578"/>
      <c r="D109" s="578"/>
      <c r="E109" s="578"/>
    </row>
    <row r="110" spans="1:7">
      <c r="A110" s="574"/>
      <c r="B110" s="574"/>
      <c r="C110" s="574"/>
      <c r="D110" s="575"/>
      <c r="E110" s="575"/>
    </row>
    <row r="111" spans="1:7">
      <c r="A111" s="577"/>
      <c r="B111" s="577"/>
      <c r="C111" s="577"/>
      <c r="D111" s="577"/>
      <c r="E111" s="577"/>
    </row>
    <row r="112" spans="1:7">
      <c r="A112" s="577"/>
      <c r="B112" s="577"/>
      <c r="C112" s="577"/>
      <c r="D112" s="577"/>
      <c r="E112" s="577"/>
    </row>
    <row r="113" spans="1:7">
      <c r="A113" s="574"/>
      <c r="B113" s="574"/>
      <c r="C113" s="575"/>
      <c r="D113" s="575"/>
      <c r="E113" s="575"/>
    </row>
    <row r="114" spans="1:7">
      <c r="A114" s="565"/>
      <c r="B114" s="565"/>
      <c r="C114" s="565"/>
      <c r="D114" s="575"/>
      <c r="E114" s="575"/>
    </row>
    <row r="115" spans="1:7">
      <c r="A115" s="577"/>
      <c r="B115" s="577"/>
      <c r="C115" s="577"/>
      <c r="D115" s="577"/>
      <c r="E115" s="577"/>
      <c r="F115" s="576"/>
      <c r="G115" s="576"/>
    </row>
    <row r="116" spans="1:7">
      <c r="A116" s="577"/>
      <c r="B116" s="577"/>
      <c r="C116" s="577"/>
      <c r="D116" s="577"/>
      <c r="E116" s="577"/>
      <c r="F116" s="573"/>
      <c r="G116" s="573"/>
    </row>
    <row r="117" spans="1:7">
      <c r="A117" s="577"/>
      <c r="B117" s="577"/>
      <c r="C117" s="577"/>
      <c r="D117" s="577"/>
      <c r="E117" s="577"/>
    </row>
    <row r="118" spans="1:7">
      <c r="A118" s="577"/>
      <c r="B118" s="577"/>
      <c r="C118" s="577"/>
      <c r="D118" s="577"/>
      <c r="E118" s="577"/>
    </row>
    <row r="119" spans="1:7">
      <c r="A119" s="577"/>
      <c r="B119" s="577"/>
      <c r="C119" s="577"/>
      <c r="D119" s="577"/>
      <c r="E119" s="577"/>
    </row>
    <row r="120" spans="1:7">
      <c r="A120" s="577"/>
      <c r="B120" s="577"/>
      <c r="C120" s="577"/>
      <c r="D120" s="577"/>
      <c r="E120" s="577"/>
      <c r="F120" s="573"/>
      <c r="G120" s="573"/>
    </row>
    <row r="121" spans="1:7">
      <c r="A121" s="577"/>
      <c r="B121" s="577"/>
      <c r="C121" s="577"/>
      <c r="D121" s="577"/>
      <c r="E121" s="577"/>
    </row>
    <row r="122" spans="1:7">
      <c r="A122" s="577"/>
      <c r="B122" s="577"/>
      <c r="C122" s="577"/>
      <c r="D122" s="577"/>
      <c r="E122" s="577"/>
    </row>
    <row r="123" spans="1:7">
      <c r="A123" s="577"/>
      <c r="B123" s="577"/>
      <c r="C123" s="577"/>
      <c r="D123" s="577"/>
      <c r="E123" s="577"/>
    </row>
    <row r="124" spans="1:7">
      <c r="A124" s="577"/>
      <c r="B124" s="577"/>
      <c r="C124" s="577"/>
      <c r="D124" s="577"/>
      <c r="E124" s="577"/>
    </row>
    <row r="125" spans="1:7">
      <c r="A125" s="577"/>
      <c r="B125" s="577"/>
      <c r="C125" s="577"/>
      <c r="D125" s="577"/>
      <c r="E125" s="577"/>
    </row>
    <row r="126" spans="1:7">
      <c r="A126" s="577"/>
      <c r="B126" s="577"/>
      <c r="C126" s="577"/>
      <c r="D126" s="577"/>
      <c r="E126" s="577"/>
    </row>
    <row r="127" spans="1:7">
      <c r="A127" s="577"/>
      <c r="B127" s="577"/>
      <c r="C127" s="577"/>
      <c r="D127" s="577"/>
      <c r="E127" s="577"/>
    </row>
    <row r="128" spans="1:7">
      <c r="A128" s="577"/>
      <c r="B128" s="577"/>
      <c r="C128" s="577"/>
      <c r="D128" s="577"/>
      <c r="E128" s="577"/>
    </row>
    <row r="129" spans="1:5">
      <c r="A129" s="577"/>
      <c r="B129" s="577"/>
      <c r="C129" s="577"/>
      <c r="D129" s="577"/>
      <c r="E129" s="577"/>
    </row>
    <row r="130" spans="1:5">
      <c r="A130" s="577"/>
      <c r="B130" s="577"/>
      <c r="C130" s="577"/>
      <c r="D130" s="577"/>
      <c r="E130" s="577"/>
    </row>
    <row r="131" spans="1:5">
      <c r="A131" s="579"/>
      <c r="B131" s="579"/>
      <c r="C131" s="579"/>
      <c r="D131" s="579"/>
      <c r="E131" s="579"/>
    </row>
    <row r="132" spans="1:5">
      <c r="A132" s="578"/>
      <c r="B132" s="578"/>
      <c r="C132" s="578"/>
      <c r="D132" s="578"/>
      <c r="E132" s="578"/>
    </row>
    <row r="133" spans="1:5">
      <c r="A133" s="578"/>
      <c r="B133" s="578"/>
      <c r="C133" s="578"/>
      <c r="D133" s="578"/>
      <c r="E133" s="578"/>
    </row>
    <row r="134" spans="1:5">
      <c r="A134" s="577"/>
      <c r="B134" s="577"/>
      <c r="C134" s="577"/>
      <c r="D134" s="577"/>
      <c r="E134" s="577"/>
    </row>
    <row r="135" spans="1:5">
      <c r="A135" s="578"/>
      <c r="B135" s="578"/>
      <c r="C135" s="578"/>
      <c r="D135" s="578"/>
      <c r="E135" s="578"/>
    </row>
    <row r="136" spans="1:5">
      <c r="A136" s="577"/>
      <c r="B136" s="577"/>
      <c r="C136" s="577"/>
      <c r="D136" s="577"/>
      <c r="E136" s="577"/>
    </row>
    <row r="137" spans="1:5">
      <c r="A137" s="578"/>
      <c r="B137" s="578"/>
      <c r="C137" s="578"/>
      <c r="D137" s="578"/>
      <c r="E137" s="578"/>
    </row>
    <row r="138" spans="1:5">
      <c r="A138" s="577"/>
      <c r="B138" s="577"/>
      <c r="C138" s="577"/>
      <c r="D138" s="577"/>
      <c r="E138" s="577"/>
    </row>
    <row r="139" spans="1:5">
      <c r="A139" s="577"/>
      <c r="B139" s="577"/>
      <c r="C139" s="577"/>
      <c r="D139" s="577"/>
      <c r="E139" s="577"/>
    </row>
    <row r="140" spans="1:5">
      <c r="A140" s="577"/>
      <c r="B140" s="577"/>
      <c r="C140" s="577"/>
      <c r="D140" s="577"/>
      <c r="E140" s="577"/>
    </row>
    <row r="141" spans="1:5">
      <c r="A141" s="577"/>
      <c r="B141" s="577"/>
      <c r="C141" s="577"/>
      <c r="D141" s="577"/>
      <c r="E141" s="577"/>
    </row>
    <row r="142" spans="1:5">
      <c r="A142" s="577"/>
      <c r="B142" s="577"/>
      <c r="C142" s="577"/>
      <c r="D142" s="577"/>
      <c r="E142" s="577"/>
    </row>
    <row r="143" spans="1:5">
      <c r="A143" s="577"/>
      <c r="B143" s="577"/>
      <c r="C143" s="577"/>
      <c r="D143" s="577"/>
      <c r="E143" s="577"/>
    </row>
    <row r="144" spans="1:5">
      <c r="A144" s="580"/>
      <c r="B144" s="580"/>
      <c r="C144" s="580"/>
      <c r="D144" s="580"/>
      <c r="E144" s="580"/>
    </row>
    <row r="145" spans="1:5">
      <c r="A145" s="580"/>
      <c r="B145" s="580"/>
      <c r="C145" s="580"/>
      <c r="D145" s="580"/>
      <c r="E145" s="580"/>
    </row>
    <row r="146" spans="1:5">
      <c r="A146" s="565"/>
      <c r="B146" s="565"/>
      <c r="C146" s="565"/>
      <c r="D146" s="575"/>
      <c r="E146" s="575"/>
    </row>
    <row r="147" spans="1:5">
      <c r="A147" s="577"/>
      <c r="B147" s="577"/>
      <c r="C147" s="577"/>
      <c r="D147" s="577"/>
      <c r="E147" s="577"/>
    </row>
    <row r="148" spans="1:5">
      <c r="A148" s="577"/>
      <c r="B148" s="577"/>
      <c r="C148" s="577"/>
      <c r="D148" s="577"/>
      <c r="E148" s="577"/>
    </row>
    <row r="149" spans="1:5">
      <c r="A149" s="577"/>
      <c r="B149" s="577"/>
      <c r="C149" s="577"/>
      <c r="D149" s="577"/>
      <c r="E149" s="577"/>
    </row>
    <row r="150" spans="1:5">
      <c r="A150" s="577"/>
      <c r="B150" s="577"/>
      <c r="C150" s="577"/>
      <c r="D150" s="577"/>
      <c r="E150" s="577"/>
    </row>
    <row r="151" spans="1:5">
      <c r="A151" s="577"/>
      <c r="B151" s="577"/>
      <c r="C151" s="577"/>
      <c r="D151" s="577"/>
      <c r="E151" s="577"/>
    </row>
    <row r="152" spans="1:5">
      <c r="A152" s="577"/>
      <c r="B152" s="577"/>
      <c r="C152" s="577"/>
      <c r="D152" s="577"/>
      <c r="E152" s="577"/>
    </row>
    <row r="153" spans="1:5">
      <c r="A153" s="577"/>
      <c r="B153" s="577"/>
      <c r="C153" s="577"/>
      <c r="D153" s="577"/>
      <c r="E153" s="577"/>
    </row>
    <row r="154" spans="1:5">
      <c r="A154" s="577"/>
      <c r="B154" s="577"/>
      <c r="C154" s="577"/>
      <c r="D154" s="577"/>
      <c r="E154" s="577"/>
    </row>
    <row r="155" spans="1:5">
      <c r="A155" s="565"/>
      <c r="B155" s="565"/>
      <c r="C155" s="565"/>
      <c r="D155" s="575"/>
      <c r="E155" s="575"/>
    </row>
    <row r="156" spans="1:5">
      <c r="A156" s="577"/>
      <c r="B156" s="577"/>
      <c r="C156" s="577"/>
      <c r="D156" s="577"/>
      <c r="E156" s="577"/>
    </row>
    <row r="157" spans="1:5">
      <c r="A157" s="577"/>
      <c r="B157" s="577"/>
      <c r="C157" s="577"/>
      <c r="D157" s="577"/>
      <c r="E157" s="577"/>
    </row>
    <row r="158" spans="1:5">
      <c r="A158" s="577"/>
      <c r="B158" s="577"/>
      <c r="C158" s="577"/>
      <c r="D158" s="577"/>
      <c r="E158" s="577"/>
    </row>
    <row r="159" spans="1:5">
      <c r="A159" s="577"/>
      <c r="B159" s="577"/>
      <c r="C159" s="577"/>
      <c r="D159" s="577"/>
      <c r="E159" s="577"/>
    </row>
    <row r="160" spans="1:5">
      <c r="A160" s="577"/>
      <c r="B160" s="577"/>
      <c r="C160" s="577"/>
      <c r="D160" s="577"/>
      <c r="E160" s="577"/>
    </row>
    <row r="161" spans="1:256">
      <c r="A161" s="577"/>
      <c r="B161" s="577"/>
      <c r="C161" s="577"/>
      <c r="D161" s="577"/>
      <c r="E161" s="577"/>
    </row>
    <row r="162" spans="1:256">
      <c r="A162" s="577"/>
      <c r="B162" s="577"/>
      <c r="C162" s="577"/>
      <c r="D162" s="577"/>
      <c r="E162" s="577"/>
    </row>
    <row r="163" spans="1:256">
      <c r="A163" s="577"/>
      <c r="B163" s="577"/>
      <c r="C163" s="577"/>
      <c r="D163" s="577"/>
      <c r="E163" s="577"/>
    </row>
    <row r="164" spans="1:256">
      <c r="A164" s="577"/>
      <c r="B164" s="577"/>
      <c r="C164" s="577"/>
      <c r="D164" s="577"/>
      <c r="E164" s="577"/>
    </row>
    <row r="165" spans="1:256">
      <c r="A165" s="577"/>
      <c r="B165" s="577"/>
      <c r="C165" s="577"/>
      <c r="D165" s="577"/>
      <c r="E165" s="577"/>
    </row>
    <row r="166" spans="1:256">
      <c r="A166" s="580"/>
      <c r="B166" s="580"/>
      <c r="C166" s="580"/>
      <c r="D166" s="580"/>
      <c r="E166" s="580"/>
    </row>
    <row r="167" spans="1:256">
      <c r="A167" s="581"/>
      <c r="B167" s="581"/>
      <c r="C167" s="581"/>
      <c r="D167" s="581"/>
      <c r="E167" s="581"/>
    </row>
    <row r="168" spans="1:256">
      <c r="A168" s="581"/>
      <c r="B168" s="581"/>
      <c r="C168" s="581"/>
      <c r="D168" s="581"/>
      <c r="E168" s="581"/>
    </row>
    <row r="169" spans="1:256">
      <c r="A169" s="581"/>
      <c r="B169" s="581"/>
      <c r="C169" s="581"/>
      <c r="D169" s="581"/>
      <c r="E169" s="581"/>
      <c r="F169" s="581"/>
      <c r="G169" s="581"/>
      <c r="H169" s="581"/>
      <c r="I169" s="581"/>
      <c r="J169" s="581"/>
      <c r="K169" s="581"/>
      <c r="L169" s="581"/>
      <c r="M169" s="581"/>
      <c r="N169" s="581"/>
      <c r="O169" s="581"/>
      <c r="P169" s="581"/>
      <c r="Q169" s="581"/>
      <c r="R169" s="581"/>
      <c r="S169" s="581"/>
      <c r="T169" s="581"/>
      <c r="U169" s="581"/>
      <c r="V169" s="581"/>
      <c r="W169" s="581"/>
      <c r="X169" s="581"/>
      <c r="Y169" s="581"/>
      <c r="Z169" s="581"/>
      <c r="AA169" s="581"/>
      <c r="AB169" s="581"/>
      <c r="AC169" s="581"/>
      <c r="AD169" s="581"/>
      <c r="AE169" s="581"/>
      <c r="AF169" s="581"/>
      <c r="AG169" s="581"/>
      <c r="AH169" s="581"/>
      <c r="AI169" s="581"/>
      <c r="AJ169" s="581"/>
      <c r="AK169" s="581"/>
      <c r="AL169" s="581"/>
      <c r="AM169" s="581"/>
      <c r="AN169" s="581"/>
      <c r="AO169" s="581"/>
      <c r="AP169" s="581"/>
      <c r="AQ169" s="581"/>
      <c r="AR169" s="581"/>
      <c r="AS169" s="581"/>
      <c r="AT169" s="581"/>
      <c r="AU169" s="581"/>
      <c r="AV169" s="581"/>
      <c r="AW169" s="581"/>
      <c r="AX169" s="581"/>
      <c r="AY169" s="581"/>
      <c r="AZ169" s="581"/>
      <c r="BA169" s="581"/>
      <c r="BB169" s="581"/>
      <c r="BC169" s="581"/>
      <c r="BD169" s="581"/>
      <c r="BE169" s="581"/>
      <c r="BF169" s="581"/>
      <c r="BG169" s="581"/>
      <c r="BH169" s="581"/>
      <c r="BI169" s="581"/>
      <c r="BJ169" s="581"/>
      <c r="BK169" s="581"/>
      <c r="BL169" s="581"/>
      <c r="BM169" s="581"/>
      <c r="BN169" s="581"/>
      <c r="BO169" s="581"/>
      <c r="BP169" s="581"/>
      <c r="BQ169" s="581"/>
      <c r="BR169" s="581"/>
      <c r="BS169" s="581"/>
      <c r="BT169" s="581"/>
      <c r="BU169" s="581"/>
      <c r="BV169" s="581"/>
      <c r="BW169" s="581"/>
      <c r="BX169" s="581"/>
      <c r="BY169" s="581"/>
      <c r="BZ169" s="581"/>
      <c r="CA169" s="581"/>
      <c r="CB169" s="581"/>
      <c r="CC169" s="581"/>
      <c r="CD169" s="581"/>
      <c r="CE169" s="581"/>
      <c r="CF169" s="581"/>
      <c r="CG169" s="581"/>
      <c r="CH169" s="581"/>
      <c r="CI169" s="581"/>
      <c r="CJ169" s="581"/>
      <c r="CK169" s="581"/>
      <c r="CL169" s="581"/>
      <c r="CM169" s="581"/>
      <c r="CN169" s="581"/>
      <c r="CO169" s="581"/>
      <c r="CP169" s="581"/>
      <c r="CQ169" s="581"/>
      <c r="CR169" s="581"/>
      <c r="CS169" s="581"/>
      <c r="CT169" s="581"/>
      <c r="CU169" s="581"/>
      <c r="CV169" s="581"/>
      <c r="CW169" s="581"/>
      <c r="CX169" s="581"/>
      <c r="CY169" s="581"/>
      <c r="CZ169" s="581"/>
      <c r="DA169" s="581"/>
      <c r="DB169" s="581"/>
      <c r="DC169" s="581"/>
      <c r="DD169" s="581"/>
      <c r="DE169" s="581"/>
      <c r="DF169" s="581"/>
      <c r="DG169" s="581"/>
      <c r="DH169" s="581"/>
      <c r="DI169" s="581"/>
      <c r="DJ169" s="581"/>
      <c r="DK169" s="581"/>
      <c r="DL169" s="581"/>
      <c r="DM169" s="581"/>
      <c r="DN169" s="581"/>
      <c r="DO169" s="581"/>
      <c r="DP169" s="581"/>
      <c r="DQ169" s="581"/>
      <c r="DR169" s="581"/>
      <c r="DS169" s="581"/>
      <c r="DT169" s="581"/>
      <c r="DU169" s="581"/>
      <c r="DV169" s="581"/>
      <c r="DW169" s="581"/>
      <c r="DX169" s="581"/>
      <c r="DY169" s="581"/>
      <c r="DZ169" s="581"/>
      <c r="EA169" s="581"/>
      <c r="EB169" s="581"/>
      <c r="EC169" s="581"/>
      <c r="ED169" s="581"/>
      <c r="EE169" s="581"/>
      <c r="EF169" s="581"/>
      <c r="EG169" s="581"/>
      <c r="EH169" s="581"/>
      <c r="EI169" s="581"/>
      <c r="EJ169" s="581"/>
      <c r="EK169" s="581"/>
      <c r="EL169" s="581"/>
      <c r="EM169" s="581"/>
      <c r="EN169" s="581"/>
      <c r="EO169" s="581"/>
      <c r="EP169" s="581"/>
      <c r="EQ169" s="581"/>
      <c r="ER169" s="581"/>
      <c r="ES169" s="581"/>
      <c r="ET169" s="581"/>
      <c r="EU169" s="581"/>
      <c r="EV169" s="581"/>
      <c r="EW169" s="581"/>
      <c r="EX169" s="581"/>
      <c r="EY169" s="581"/>
      <c r="EZ169" s="581"/>
      <c r="FA169" s="581"/>
      <c r="FB169" s="581"/>
      <c r="FC169" s="581"/>
      <c r="FD169" s="581"/>
      <c r="FE169" s="581"/>
      <c r="FF169" s="581"/>
      <c r="FG169" s="581"/>
      <c r="FH169" s="581"/>
      <c r="FI169" s="581"/>
      <c r="FJ169" s="581"/>
      <c r="FK169" s="581"/>
      <c r="FL169" s="581"/>
      <c r="FM169" s="581"/>
      <c r="FN169" s="581"/>
      <c r="FO169" s="581"/>
      <c r="FP169" s="581"/>
      <c r="FQ169" s="581"/>
      <c r="FR169" s="581"/>
      <c r="FS169" s="581"/>
      <c r="FT169" s="581"/>
      <c r="FU169" s="581"/>
      <c r="FV169" s="581"/>
      <c r="FW169" s="581"/>
      <c r="FX169" s="581"/>
      <c r="FY169" s="581"/>
      <c r="FZ169" s="581"/>
      <c r="GA169" s="581"/>
      <c r="GB169" s="581"/>
      <c r="GC169" s="581"/>
      <c r="GD169" s="581"/>
      <c r="GE169" s="581"/>
      <c r="GF169" s="581"/>
      <c r="GG169" s="581"/>
      <c r="GH169" s="581"/>
      <c r="GI169" s="581"/>
      <c r="GJ169" s="581"/>
      <c r="GK169" s="581"/>
      <c r="GL169" s="581"/>
      <c r="GM169" s="581"/>
      <c r="GN169" s="581"/>
      <c r="GO169" s="581"/>
      <c r="GP169" s="581"/>
      <c r="GQ169" s="581"/>
      <c r="GR169" s="581"/>
      <c r="GS169" s="581"/>
      <c r="GT169" s="581"/>
      <c r="GU169" s="581"/>
      <c r="GV169" s="581"/>
      <c r="GW169" s="581"/>
      <c r="GX169" s="581"/>
      <c r="GY169" s="581"/>
      <c r="GZ169" s="581"/>
      <c r="HA169" s="581"/>
      <c r="HB169" s="581"/>
      <c r="HC169" s="581"/>
      <c r="HD169" s="581"/>
      <c r="HE169" s="581"/>
      <c r="HF169" s="581"/>
      <c r="HG169" s="581"/>
      <c r="HH169" s="581"/>
      <c r="HI169" s="581"/>
      <c r="HJ169" s="581"/>
      <c r="HK169" s="581"/>
      <c r="HL169" s="581"/>
      <c r="HM169" s="581"/>
      <c r="HN169" s="581"/>
      <c r="HO169" s="581"/>
      <c r="HP169" s="581"/>
      <c r="HQ169" s="581"/>
      <c r="HR169" s="581"/>
      <c r="HS169" s="581"/>
      <c r="HT169" s="581"/>
      <c r="HU169" s="581"/>
      <c r="HV169" s="581"/>
      <c r="HW169" s="581"/>
      <c r="HX169" s="581"/>
      <c r="HY169" s="581"/>
      <c r="HZ169" s="581"/>
      <c r="IA169" s="581"/>
      <c r="IB169" s="581"/>
      <c r="IC169" s="581"/>
      <c r="ID169" s="581"/>
      <c r="IE169" s="581"/>
      <c r="IF169" s="581"/>
      <c r="IG169" s="581"/>
      <c r="IH169" s="581"/>
      <c r="II169" s="581"/>
      <c r="IJ169" s="581"/>
      <c r="IK169" s="581"/>
      <c r="IL169" s="581"/>
      <c r="IM169" s="581"/>
      <c r="IN169" s="581"/>
      <c r="IO169" s="581"/>
      <c r="IP169" s="581"/>
      <c r="IQ169" s="581"/>
      <c r="IR169" s="581"/>
      <c r="IS169" s="581"/>
      <c r="IT169" s="581"/>
      <c r="IU169" s="581"/>
      <c r="IV169" s="581"/>
    </row>
    <row r="170" spans="1:256">
      <c r="A170" s="581"/>
      <c r="B170" s="581"/>
      <c r="C170" s="581"/>
      <c r="D170" s="581"/>
      <c r="E170" s="581"/>
      <c r="F170" s="581"/>
      <c r="G170" s="581"/>
      <c r="H170" s="581"/>
      <c r="I170" s="581"/>
      <c r="J170" s="581"/>
      <c r="K170" s="581"/>
      <c r="L170" s="581"/>
      <c r="M170" s="581"/>
      <c r="N170" s="581"/>
      <c r="O170" s="581"/>
      <c r="P170" s="581"/>
      <c r="Q170" s="581"/>
      <c r="R170" s="581"/>
      <c r="S170" s="581"/>
      <c r="T170" s="581"/>
      <c r="U170" s="581"/>
      <c r="V170" s="581"/>
      <c r="W170" s="581"/>
      <c r="X170" s="581"/>
      <c r="Y170" s="581"/>
      <c r="Z170" s="581"/>
      <c r="AA170" s="581"/>
      <c r="AB170" s="581"/>
      <c r="AC170" s="581"/>
      <c r="AD170" s="581"/>
      <c r="AE170" s="581"/>
      <c r="AF170" s="581"/>
      <c r="AG170" s="581"/>
      <c r="AH170" s="581"/>
      <c r="AI170" s="581"/>
      <c r="AJ170" s="581"/>
      <c r="AK170" s="581"/>
      <c r="AL170" s="581"/>
      <c r="AM170" s="581"/>
      <c r="AN170" s="581"/>
      <c r="AO170" s="581"/>
      <c r="AP170" s="581"/>
      <c r="AQ170" s="581"/>
      <c r="AR170" s="581"/>
      <c r="AS170" s="581"/>
      <c r="AT170" s="581"/>
      <c r="AU170" s="581"/>
      <c r="AV170" s="581"/>
      <c r="AW170" s="581"/>
      <c r="AX170" s="581"/>
      <c r="AY170" s="581"/>
      <c r="AZ170" s="581"/>
      <c r="BA170" s="581"/>
      <c r="BB170" s="581"/>
      <c r="BC170" s="581"/>
      <c r="BD170" s="581"/>
      <c r="BE170" s="581"/>
      <c r="BF170" s="581"/>
      <c r="BG170" s="581"/>
      <c r="BH170" s="581"/>
      <c r="BI170" s="581"/>
      <c r="BJ170" s="581"/>
      <c r="BK170" s="581"/>
      <c r="BL170" s="581"/>
      <c r="BM170" s="581"/>
      <c r="BN170" s="581"/>
      <c r="BO170" s="581"/>
      <c r="BP170" s="581"/>
      <c r="BQ170" s="581"/>
      <c r="BR170" s="581"/>
      <c r="BS170" s="581"/>
      <c r="BT170" s="581"/>
      <c r="BU170" s="581"/>
      <c r="BV170" s="581"/>
      <c r="BW170" s="581"/>
      <c r="BX170" s="581"/>
      <c r="BY170" s="581"/>
      <c r="BZ170" s="581"/>
      <c r="CA170" s="581"/>
      <c r="CB170" s="581"/>
      <c r="CC170" s="581"/>
      <c r="CD170" s="581"/>
      <c r="CE170" s="581"/>
      <c r="CF170" s="581"/>
      <c r="CG170" s="581"/>
      <c r="CH170" s="581"/>
      <c r="CI170" s="581"/>
      <c r="CJ170" s="581"/>
      <c r="CK170" s="581"/>
      <c r="CL170" s="581"/>
      <c r="CM170" s="581"/>
      <c r="CN170" s="581"/>
      <c r="CO170" s="581"/>
      <c r="CP170" s="581"/>
      <c r="CQ170" s="581"/>
      <c r="CR170" s="581"/>
      <c r="CS170" s="581"/>
      <c r="CT170" s="581"/>
      <c r="CU170" s="581"/>
      <c r="CV170" s="581"/>
      <c r="CW170" s="581"/>
      <c r="CX170" s="581"/>
      <c r="CY170" s="581"/>
      <c r="CZ170" s="581"/>
      <c r="DA170" s="581"/>
      <c r="DB170" s="581"/>
      <c r="DC170" s="581"/>
      <c r="DD170" s="581"/>
      <c r="DE170" s="581"/>
      <c r="DF170" s="581"/>
      <c r="DG170" s="581"/>
      <c r="DH170" s="581"/>
      <c r="DI170" s="581"/>
      <c r="DJ170" s="581"/>
      <c r="DK170" s="581"/>
      <c r="DL170" s="581"/>
      <c r="DM170" s="581"/>
      <c r="DN170" s="581"/>
      <c r="DO170" s="581"/>
      <c r="DP170" s="581"/>
      <c r="DQ170" s="581"/>
      <c r="DR170" s="581"/>
      <c r="DS170" s="581"/>
      <c r="DT170" s="581"/>
      <c r="DU170" s="581"/>
      <c r="DV170" s="581"/>
      <c r="DW170" s="581"/>
      <c r="DX170" s="581"/>
      <c r="DY170" s="581"/>
      <c r="DZ170" s="581"/>
      <c r="EA170" s="581"/>
      <c r="EB170" s="581"/>
      <c r="EC170" s="581"/>
      <c r="ED170" s="581"/>
      <c r="EE170" s="581"/>
      <c r="EF170" s="581"/>
      <c r="EG170" s="581"/>
      <c r="EH170" s="581"/>
      <c r="EI170" s="581"/>
      <c r="EJ170" s="581"/>
      <c r="EK170" s="581"/>
      <c r="EL170" s="581"/>
      <c r="EM170" s="581"/>
      <c r="EN170" s="581"/>
      <c r="EO170" s="581"/>
      <c r="EP170" s="581"/>
      <c r="EQ170" s="581"/>
      <c r="ER170" s="581"/>
      <c r="ES170" s="581"/>
      <c r="ET170" s="581"/>
      <c r="EU170" s="581"/>
      <c r="EV170" s="581"/>
      <c r="EW170" s="581"/>
      <c r="EX170" s="581"/>
      <c r="EY170" s="581"/>
      <c r="EZ170" s="581"/>
      <c r="FA170" s="581"/>
      <c r="FB170" s="581"/>
      <c r="FC170" s="581"/>
      <c r="FD170" s="581"/>
      <c r="FE170" s="581"/>
      <c r="FF170" s="581"/>
      <c r="FG170" s="581"/>
      <c r="FH170" s="581"/>
      <c r="FI170" s="581"/>
      <c r="FJ170" s="581"/>
      <c r="FK170" s="581"/>
      <c r="FL170" s="581"/>
      <c r="FM170" s="581"/>
      <c r="FN170" s="581"/>
      <c r="FO170" s="581"/>
      <c r="FP170" s="581"/>
      <c r="FQ170" s="581"/>
      <c r="FR170" s="581"/>
      <c r="FS170" s="581"/>
      <c r="FT170" s="581"/>
      <c r="FU170" s="581"/>
      <c r="FV170" s="581"/>
      <c r="FW170" s="581"/>
      <c r="FX170" s="581"/>
      <c r="FY170" s="581"/>
      <c r="FZ170" s="581"/>
      <c r="GA170" s="581"/>
      <c r="GB170" s="581"/>
      <c r="GC170" s="581"/>
      <c r="GD170" s="581"/>
      <c r="GE170" s="581"/>
      <c r="GF170" s="581"/>
      <c r="GG170" s="581"/>
      <c r="GH170" s="581"/>
      <c r="GI170" s="581"/>
      <c r="GJ170" s="581"/>
      <c r="GK170" s="581"/>
      <c r="GL170" s="581"/>
      <c r="GM170" s="581"/>
      <c r="GN170" s="581"/>
      <c r="GO170" s="581"/>
      <c r="GP170" s="581"/>
      <c r="GQ170" s="581"/>
      <c r="GR170" s="581"/>
      <c r="GS170" s="581"/>
      <c r="GT170" s="581"/>
      <c r="GU170" s="581"/>
      <c r="GV170" s="581"/>
      <c r="GW170" s="581"/>
      <c r="GX170" s="581"/>
      <c r="GY170" s="581"/>
      <c r="GZ170" s="581"/>
      <c r="HA170" s="581"/>
      <c r="HB170" s="581"/>
      <c r="HC170" s="581"/>
      <c r="HD170" s="581"/>
      <c r="HE170" s="581"/>
      <c r="HF170" s="581"/>
      <c r="HG170" s="581"/>
      <c r="HH170" s="581"/>
      <c r="HI170" s="581"/>
      <c r="HJ170" s="581"/>
      <c r="HK170" s="581"/>
      <c r="HL170" s="581"/>
      <c r="HM170" s="581"/>
      <c r="HN170" s="581"/>
      <c r="HO170" s="581"/>
      <c r="HP170" s="581"/>
      <c r="HQ170" s="581"/>
      <c r="HR170" s="581"/>
      <c r="HS170" s="581"/>
      <c r="HT170" s="581"/>
      <c r="HU170" s="581"/>
      <c r="HV170" s="581"/>
      <c r="HW170" s="581"/>
      <c r="HX170" s="581"/>
      <c r="HY170" s="581"/>
      <c r="HZ170" s="581"/>
      <c r="IA170" s="581"/>
      <c r="IB170" s="581"/>
      <c r="IC170" s="581"/>
      <c r="ID170" s="581"/>
      <c r="IE170" s="581"/>
      <c r="IF170" s="581"/>
      <c r="IG170" s="581"/>
      <c r="IH170" s="581"/>
      <c r="II170" s="581"/>
      <c r="IJ170" s="581"/>
      <c r="IK170" s="581"/>
      <c r="IL170" s="581"/>
      <c r="IM170" s="581"/>
      <c r="IN170" s="581"/>
      <c r="IO170" s="581"/>
      <c r="IP170" s="581"/>
      <c r="IQ170" s="581"/>
      <c r="IR170" s="581"/>
      <c r="IS170" s="581"/>
      <c r="IT170" s="581"/>
      <c r="IU170" s="581"/>
      <c r="IV170" s="581"/>
    </row>
    <row r="171" spans="1:256">
      <c r="A171" s="581"/>
      <c r="B171" s="581"/>
      <c r="C171" s="581"/>
      <c r="D171" s="581"/>
      <c r="E171" s="581"/>
      <c r="F171" s="581"/>
      <c r="G171" s="581"/>
      <c r="H171" s="581"/>
      <c r="I171" s="581"/>
      <c r="J171" s="581"/>
      <c r="K171" s="581"/>
      <c r="L171" s="581"/>
      <c r="M171" s="581"/>
      <c r="N171" s="581"/>
      <c r="O171" s="581"/>
      <c r="P171" s="581"/>
      <c r="Q171" s="581"/>
      <c r="R171" s="581"/>
      <c r="S171" s="581"/>
      <c r="T171" s="581"/>
      <c r="U171" s="581"/>
      <c r="V171" s="581"/>
      <c r="W171" s="581"/>
      <c r="X171" s="581"/>
      <c r="Y171" s="581"/>
      <c r="Z171" s="581"/>
      <c r="AA171" s="581"/>
      <c r="AB171" s="581"/>
      <c r="AC171" s="581"/>
      <c r="AD171" s="581"/>
      <c r="AE171" s="581"/>
      <c r="AF171" s="581"/>
      <c r="AG171" s="581"/>
      <c r="AH171" s="581"/>
      <c r="AI171" s="581"/>
      <c r="AJ171" s="581"/>
      <c r="AK171" s="581"/>
      <c r="AL171" s="581"/>
      <c r="AM171" s="581"/>
      <c r="AN171" s="581"/>
      <c r="AO171" s="581"/>
      <c r="AP171" s="581"/>
      <c r="AQ171" s="581"/>
      <c r="AR171" s="581"/>
      <c r="AS171" s="581"/>
      <c r="AT171" s="581"/>
      <c r="AU171" s="581"/>
      <c r="AV171" s="581"/>
      <c r="AW171" s="581"/>
      <c r="AX171" s="581"/>
      <c r="AY171" s="581"/>
      <c r="AZ171" s="581"/>
      <c r="BA171" s="581"/>
      <c r="BB171" s="581"/>
      <c r="BC171" s="581"/>
      <c r="BD171" s="581"/>
      <c r="BE171" s="581"/>
      <c r="BF171" s="581"/>
      <c r="BG171" s="581"/>
      <c r="BH171" s="581"/>
      <c r="BI171" s="581"/>
      <c r="BJ171" s="581"/>
      <c r="BK171" s="581"/>
      <c r="BL171" s="581"/>
      <c r="BM171" s="581"/>
      <c r="BN171" s="581"/>
      <c r="BO171" s="581"/>
      <c r="BP171" s="581"/>
      <c r="BQ171" s="581"/>
      <c r="BR171" s="581"/>
      <c r="BS171" s="581"/>
      <c r="BT171" s="581"/>
      <c r="BU171" s="581"/>
      <c r="BV171" s="581"/>
      <c r="BW171" s="581"/>
      <c r="BX171" s="581"/>
      <c r="BY171" s="581"/>
      <c r="BZ171" s="581"/>
      <c r="CA171" s="581"/>
      <c r="CB171" s="581"/>
      <c r="CC171" s="581"/>
      <c r="CD171" s="581"/>
      <c r="CE171" s="581"/>
      <c r="CF171" s="581"/>
      <c r="CG171" s="581"/>
      <c r="CH171" s="581"/>
      <c r="CI171" s="581"/>
      <c r="CJ171" s="581"/>
      <c r="CK171" s="581"/>
      <c r="CL171" s="581"/>
      <c r="CM171" s="581"/>
      <c r="CN171" s="581"/>
      <c r="CO171" s="581"/>
      <c r="CP171" s="581"/>
      <c r="CQ171" s="581"/>
      <c r="CR171" s="581"/>
      <c r="CS171" s="581"/>
      <c r="CT171" s="581"/>
      <c r="CU171" s="581"/>
      <c r="CV171" s="581"/>
      <c r="CW171" s="581"/>
      <c r="CX171" s="581"/>
      <c r="CY171" s="581"/>
      <c r="CZ171" s="581"/>
      <c r="DA171" s="581"/>
      <c r="DB171" s="581"/>
      <c r="DC171" s="581"/>
      <c r="DD171" s="581"/>
      <c r="DE171" s="581"/>
      <c r="DF171" s="581"/>
      <c r="DG171" s="581"/>
      <c r="DH171" s="581"/>
      <c r="DI171" s="581"/>
      <c r="DJ171" s="581"/>
      <c r="DK171" s="581"/>
      <c r="DL171" s="581"/>
      <c r="DM171" s="581"/>
      <c r="DN171" s="581"/>
      <c r="DO171" s="581"/>
      <c r="DP171" s="581"/>
      <c r="DQ171" s="581"/>
      <c r="DR171" s="581"/>
      <c r="DS171" s="581"/>
      <c r="DT171" s="581"/>
      <c r="DU171" s="581"/>
      <c r="DV171" s="581"/>
      <c r="DW171" s="581"/>
      <c r="DX171" s="581"/>
      <c r="DY171" s="581"/>
      <c r="DZ171" s="581"/>
      <c r="EA171" s="581"/>
      <c r="EB171" s="581"/>
      <c r="EC171" s="581"/>
      <c r="ED171" s="581"/>
      <c r="EE171" s="581"/>
      <c r="EF171" s="581"/>
      <c r="EG171" s="581"/>
      <c r="EH171" s="581"/>
      <c r="EI171" s="581"/>
      <c r="EJ171" s="581"/>
      <c r="EK171" s="581"/>
      <c r="EL171" s="581"/>
      <c r="EM171" s="581"/>
      <c r="EN171" s="581"/>
      <c r="EO171" s="581"/>
      <c r="EP171" s="581"/>
      <c r="EQ171" s="581"/>
      <c r="ER171" s="581"/>
      <c r="ES171" s="581"/>
      <c r="ET171" s="581"/>
      <c r="EU171" s="581"/>
      <c r="EV171" s="581"/>
      <c r="EW171" s="581"/>
      <c r="EX171" s="581"/>
      <c r="EY171" s="581"/>
      <c r="EZ171" s="581"/>
      <c r="FA171" s="581"/>
      <c r="FB171" s="581"/>
      <c r="FC171" s="581"/>
      <c r="FD171" s="581"/>
      <c r="FE171" s="581"/>
      <c r="FF171" s="581"/>
      <c r="FG171" s="581"/>
      <c r="FH171" s="581"/>
      <c r="FI171" s="581"/>
      <c r="FJ171" s="581"/>
      <c r="FK171" s="581"/>
      <c r="FL171" s="581"/>
      <c r="FM171" s="581"/>
      <c r="FN171" s="581"/>
      <c r="FO171" s="581"/>
      <c r="FP171" s="581"/>
      <c r="FQ171" s="581"/>
      <c r="FR171" s="581"/>
      <c r="FS171" s="581"/>
      <c r="FT171" s="581"/>
      <c r="FU171" s="581"/>
      <c r="FV171" s="581"/>
      <c r="FW171" s="581"/>
      <c r="FX171" s="581"/>
      <c r="FY171" s="581"/>
      <c r="FZ171" s="581"/>
      <c r="GA171" s="581"/>
      <c r="GB171" s="581"/>
      <c r="GC171" s="581"/>
      <c r="GD171" s="581"/>
      <c r="GE171" s="581"/>
      <c r="GF171" s="581"/>
      <c r="GG171" s="581"/>
      <c r="GH171" s="581"/>
      <c r="GI171" s="581"/>
      <c r="GJ171" s="581"/>
      <c r="GK171" s="581"/>
      <c r="GL171" s="581"/>
      <c r="GM171" s="581"/>
      <c r="GN171" s="581"/>
      <c r="GO171" s="581"/>
      <c r="GP171" s="581"/>
      <c r="GQ171" s="581"/>
      <c r="GR171" s="581"/>
      <c r="GS171" s="581"/>
      <c r="GT171" s="581"/>
      <c r="GU171" s="581"/>
      <c r="GV171" s="581"/>
      <c r="GW171" s="581"/>
      <c r="GX171" s="581"/>
      <c r="GY171" s="581"/>
      <c r="GZ171" s="581"/>
      <c r="HA171" s="581"/>
      <c r="HB171" s="581"/>
      <c r="HC171" s="581"/>
      <c r="HD171" s="581"/>
      <c r="HE171" s="581"/>
      <c r="HF171" s="581"/>
      <c r="HG171" s="581"/>
      <c r="HH171" s="581"/>
      <c r="HI171" s="581"/>
      <c r="HJ171" s="581"/>
      <c r="HK171" s="581"/>
      <c r="HL171" s="581"/>
      <c r="HM171" s="581"/>
      <c r="HN171" s="581"/>
      <c r="HO171" s="581"/>
      <c r="HP171" s="581"/>
      <c r="HQ171" s="581"/>
      <c r="HR171" s="581"/>
      <c r="HS171" s="581"/>
      <c r="HT171" s="581"/>
      <c r="HU171" s="581"/>
      <c r="HV171" s="581"/>
      <c r="HW171" s="581"/>
      <c r="HX171" s="581"/>
      <c r="HY171" s="581"/>
      <c r="HZ171" s="581"/>
      <c r="IA171" s="581"/>
      <c r="IB171" s="581"/>
      <c r="IC171" s="581"/>
      <c r="ID171" s="581"/>
      <c r="IE171" s="581"/>
      <c r="IF171" s="581"/>
      <c r="IG171" s="581"/>
      <c r="IH171" s="581"/>
      <c r="II171" s="581"/>
      <c r="IJ171" s="581"/>
      <c r="IK171" s="581"/>
      <c r="IL171" s="581"/>
      <c r="IM171" s="581"/>
      <c r="IN171" s="581"/>
      <c r="IO171" s="581"/>
      <c r="IP171" s="581"/>
      <c r="IQ171" s="581"/>
      <c r="IR171" s="581"/>
      <c r="IS171" s="581"/>
      <c r="IT171" s="581"/>
      <c r="IU171" s="581"/>
      <c r="IV171" s="581"/>
    </row>
    <row r="172" spans="1:256">
      <c r="F172" s="581"/>
      <c r="G172" s="581"/>
      <c r="H172" s="581"/>
      <c r="I172" s="581"/>
      <c r="J172" s="581"/>
      <c r="K172" s="581"/>
      <c r="L172" s="581"/>
      <c r="M172" s="581"/>
      <c r="N172" s="581"/>
      <c r="O172" s="581"/>
      <c r="P172" s="581"/>
      <c r="Q172" s="581"/>
      <c r="R172" s="581"/>
      <c r="S172" s="581"/>
      <c r="T172" s="581"/>
      <c r="U172" s="581"/>
      <c r="V172" s="581"/>
      <c r="W172" s="581"/>
      <c r="X172" s="581"/>
      <c r="Y172" s="581"/>
      <c r="Z172" s="581"/>
      <c r="AA172" s="581"/>
      <c r="AB172" s="581"/>
      <c r="AC172" s="581"/>
      <c r="AD172" s="581"/>
      <c r="AE172" s="581"/>
      <c r="AF172" s="581"/>
      <c r="AG172" s="581"/>
      <c r="AH172" s="581"/>
      <c r="AI172" s="581"/>
      <c r="AJ172" s="581"/>
      <c r="AK172" s="581"/>
      <c r="AL172" s="581"/>
      <c r="AM172" s="581"/>
      <c r="AN172" s="581"/>
      <c r="AO172" s="581"/>
      <c r="AP172" s="581"/>
      <c r="AQ172" s="581"/>
      <c r="AR172" s="581"/>
      <c r="AS172" s="581"/>
      <c r="AT172" s="581"/>
      <c r="AU172" s="581"/>
      <c r="AV172" s="581"/>
      <c r="AW172" s="581"/>
      <c r="AX172" s="581"/>
      <c r="AY172" s="581"/>
      <c r="AZ172" s="581"/>
      <c r="BA172" s="581"/>
      <c r="BB172" s="581"/>
      <c r="BC172" s="581"/>
      <c r="BD172" s="581"/>
      <c r="BE172" s="581"/>
      <c r="BF172" s="581"/>
      <c r="BG172" s="581"/>
      <c r="BH172" s="581"/>
      <c r="BI172" s="581"/>
      <c r="BJ172" s="581"/>
      <c r="BK172" s="581"/>
      <c r="BL172" s="581"/>
      <c r="BM172" s="581"/>
      <c r="BN172" s="581"/>
      <c r="BO172" s="581"/>
      <c r="BP172" s="581"/>
      <c r="BQ172" s="581"/>
      <c r="BR172" s="581"/>
      <c r="BS172" s="581"/>
      <c r="BT172" s="581"/>
      <c r="BU172" s="581"/>
      <c r="BV172" s="581"/>
      <c r="BW172" s="581"/>
      <c r="BX172" s="581"/>
      <c r="BY172" s="581"/>
      <c r="BZ172" s="581"/>
      <c r="CA172" s="581"/>
      <c r="CB172" s="581"/>
      <c r="CC172" s="581"/>
      <c r="CD172" s="581"/>
      <c r="CE172" s="581"/>
      <c r="CF172" s="581"/>
      <c r="CG172" s="581"/>
      <c r="CH172" s="581"/>
      <c r="CI172" s="581"/>
      <c r="CJ172" s="581"/>
      <c r="CK172" s="581"/>
      <c r="CL172" s="581"/>
      <c r="CM172" s="581"/>
      <c r="CN172" s="581"/>
      <c r="CO172" s="581"/>
      <c r="CP172" s="581"/>
      <c r="CQ172" s="581"/>
      <c r="CR172" s="581"/>
      <c r="CS172" s="581"/>
      <c r="CT172" s="581"/>
      <c r="CU172" s="581"/>
      <c r="CV172" s="581"/>
      <c r="CW172" s="581"/>
      <c r="CX172" s="581"/>
      <c r="CY172" s="581"/>
      <c r="CZ172" s="581"/>
      <c r="DA172" s="581"/>
      <c r="DB172" s="581"/>
      <c r="DC172" s="581"/>
      <c r="DD172" s="581"/>
      <c r="DE172" s="581"/>
      <c r="DF172" s="581"/>
      <c r="DG172" s="581"/>
      <c r="DH172" s="581"/>
      <c r="DI172" s="581"/>
      <c r="DJ172" s="581"/>
      <c r="DK172" s="581"/>
      <c r="DL172" s="581"/>
      <c r="DM172" s="581"/>
      <c r="DN172" s="581"/>
      <c r="DO172" s="581"/>
      <c r="DP172" s="581"/>
      <c r="DQ172" s="581"/>
      <c r="DR172" s="581"/>
      <c r="DS172" s="581"/>
      <c r="DT172" s="581"/>
      <c r="DU172" s="581"/>
      <c r="DV172" s="581"/>
      <c r="DW172" s="581"/>
      <c r="DX172" s="581"/>
      <c r="DY172" s="581"/>
      <c r="DZ172" s="581"/>
      <c r="EA172" s="581"/>
      <c r="EB172" s="581"/>
      <c r="EC172" s="581"/>
      <c r="ED172" s="581"/>
      <c r="EE172" s="581"/>
      <c r="EF172" s="581"/>
      <c r="EG172" s="581"/>
      <c r="EH172" s="581"/>
      <c r="EI172" s="581"/>
      <c r="EJ172" s="581"/>
      <c r="EK172" s="581"/>
      <c r="EL172" s="581"/>
      <c r="EM172" s="581"/>
      <c r="EN172" s="581"/>
      <c r="EO172" s="581"/>
      <c r="EP172" s="581"/>
      <c r="EQ172" s="581"/>
      <c r="ER172" s="581"/>
      <c r="ES172" s="581"/>
      <c r="ET172" s="581"/>
      <c r="EU172" s="581"/>
      <c r="EV172" s="581"/>
      <c r="EW172" s="581"/>
      <c r="EX172" s="581"/>
      <c r="EY172" s="581"/>
      <c r="EZ172" s="581"/>
      <c r="FA172" s="581"/>
      <c r="FB172" s="581"/>
      <c r="FC172" s="581"/>
      <c r="FD172" s="581"/>
      <c r="FE172" s="581"/>
      <c r="FF172" s="581"/>
      <c r="FG172" s="581"/>
      <c r="FH172" s="581"/>
      <c r="FI172" s="581"/>
      <c r="FJ172" s="581"/>
      <c r="FK172" s="581"/>
      <c r="FL172" s="581"/>
      <c r="FM172" s="581"/>
      <c r="FN172" s="581"/>
      <c r="FO172" s="581"/>
      <c r="FP172" s="581"/>
      <c r="FQ172" s="581"/>
      <c r="FR172" s="581"/>
      <c r="FS172" s="581"/>
      <c r="FT172" s="581"/>
      <c r="FU172" s="581"/>
      <c r="FV172" s="581"/>
      <c r="FW172" s="581"/>
      <c r="FX172" s="581"/>
      <c r="FY172" s="581"/>
      <c r="FZ172" s="581"/>
      <c r="GA172" s="581"/>
      <c r="GB172" s="581"/>
      <c r="GC172" s="581"/>
      <c r="GD172" s="581"/>
      <c r="GE172" s="581"/>
      <c r="GF172" s="581"/>
      <c r="GG172" s="581"/>
      <c r="GH172" s="581"/>
      <c r="GI172" s="581"/>
      <c r="GJ172" s="581"/>
      <c r="GK172" s="581"/>
      <c r="GL172" s="581"/>
      <c r="GM172" s="581"/>
      <c r="GN172" s="581"/>
      <c r="GO172" s="581"/>
      <c r="GP172" s="581"/>
      <c r="GQ172" s="581"/>
      <c r="GR172" s="581"/>
      <c r="GS172" s="581"/>
      <c r="GT172" s="581"/>
      <c r="GU172" s="581"/>
      <c r="GV172" s="581"/>
      <c r="GW172" s="581"/>
      <c r="GX172" s="581"/>
      <c r="GY172" s="581"/>
      <c r="GZ172" s="581"/>
      <c r="HA172" s="581"/>
      <c r="HB172" s="581"/>
      <c r="HC172" s="581"/>
      <c r="HD172" s="581"/>
      <c r="HE172" s="581"/>
      <c r="HF172" s="581"/>
      <c r="HG172" s="581"/>
      <c r="HH172" s="581"/>
      <c r="HI172" s="581"/>
      <c r="HJ172" s="581"/>
      <c r="HK172" s="581"/>
      <c r="HL172" s="581"/>
      <c r="HM172" s="581"/>
      <c r="HN172" s="581"/>
      <c r="HO172" s="581"/>
      <c r="HP172" s="581"/>
      <c r="HQ172" s="581"/>
      <c r="HR172" s="581"/>
      <c r="HS172" s="581"/>
      <c r="HT172" s="581"/>
      <c r="HU172" s="581"/>
      <c r="HV172" s="581"/>
      <c r="HW172" s="581"/>
      <c r="HX172" s="581"/>
      <c r="HY172" s="581"/>
      <c r="HZ172" s="581"/>
      <c r="IA172" s="581"/>
      <c r="IB172" s="581"/>
      <c r="IC172" s="581"/>
      <c r="ID172" s="581"/>
      <c r="IE172" s="581"/>
      <c r="IF172" s="581"/>
      <c r="IG172" s="581"/>
      <c r="IH172" s="581"/>
      <c r="II172" s="581"/>
      <c r="IJ172" s="581"/>
      <c r="IK172" s="581"/>
      <c r="IL172" s="581"/>
      <c r="IM172" s="581"/>
      <c r="IN172" s="581"/>
      <c r="IO172" s="581"/>
      <c r="IP172" s="581"/>
      <c r="IQ172" s="581"/>
      <c r="IR172" s="581"/>
      <c r="IS172" s="581"/>
      <c r="IT172" s="581"/>
      <c r="IU172" s="581"/>
      <c r="IV172" s="581"/>
    </row>
    <row r="173" spans="1:256">
      <c r="F173" s="582"/>
      <c r="G173" s="582"/>
      <c r="H173" s="582"/>
      <c r="I173" s="582"/>
      <c r="J173" s="581"/>
      <c r="K173" s="581"/>
      <c r="L173" s="581"/>
      <c r="M173" s="581"/>
      <c r="N173" s="581"/>
      <c r="O173" s="581"/>
      <c r="P173" s="581"/>
      <c r="Q173" s="581"/>
      <c r="R173" s="581"/>
      <c r="S173" s="581"/>
      <c r="T173" s="581"/>
      <c r="U173" s="581"/>
      <c r="V173" s="581"/>
      <c r="W173" s="581"/>
      <c r="X173" s="581"/>
      <c r="Y173" s="581"/>
      <c r="Z173" s="581"/>
      <c r="AA173" s="581"/>
      <c r="AB173" s="581"/>
      <c r="AC173" s="581"/>
      <c r="AD173" s="581"/>
      <c r="AE173" s="581"/>
      <c r="AF173" s="581"/>
      <c r="AG173" s="581"/>
      <c r="AH173" s="581"/>
      <c r="AI173" s="581"/>
      <c r="AJ173" s="581"/>
      <c r="AK173" s="581"/>
      <c r="AL173" s="581"/>
      <c r="AM173" s="581"/>
      <c r="AN173" s="581"/>
      <c r="AO173" s="581"/>
      <c r="AP173" s="581"/>
      <c r="AQ173" s="581"/>
      <c r="AR173" s="581"/>
      <c r="AS173" s="581"/>
      <c r="AT173" s="581"/>
      <c r="AU173" s="581"/>
      <c r="AV173" s="581"/>
      <c r="AW173" s="581"/>
      <c r="AX173" s="581"/>
      <c r="AY173" s="581"/>
      <c r="AZ173" s="581"/>
      <c r="BA173" s="581"/>
      <c r="BB173" s="581"/>
      <c r="BC173" s="581"/>
      <c r="BD173" s="581"/>
      <c r="BE173" s="581"/>
      <c r="BF173" s="581"/>
      <c r="BG173" s="581"/>
      <c r="BH173" s="581"/>
      <c r="BI173" s="581"/>
      <c r="BJ173" s="581"/>
      <c r="BK173" s="581"/>
      <c r="BL173" s="581"/>
      <c r="BM173" s="581"/>
      <c r="BN173" s="581"/>
      <c r="BO173" s="581"/>
      <c r="BP173" s="581"/>
      <c r="BQ173" s="581"/>
      <c r="BR173" s="581"/>
      <c r="BS173" s="581"/>
      <c r="BT173" s="581"/>
      <c r="BU173" s="581"/>
      <c r="BV173" s="581"/>
      <c r="BW173" s="581"/>
      <c r="BX173" s="581"/>
      <c r="BY173" s="581"/>
      <c r="BZ173" s="581"/>
      <c r="CA173" s="581"/>
      <c r="CB173" s="581"/>
      <c r="CC173" s="581"/>
      <c r="CD173" s="581"/>
      <c r="CE173" s="581"/>
      <c r="CF173" s="581"/>
      <c r="CG173" s="581"/>
      <c r="CH173" s="581"/>
      <c r="CI173" s="581"/>
      <c r="CJ173" s="581"/>
      <c r="CK173" s="581"/>
      <c r="CL173" s="581"/>
      <c r="CM173" s="581"/>
      <c r="CN173" s="581"/>
      <c r="CO173" s="581"/>
      <c r="CP173" s="581"/>
      <c r="CQ173" s="581"/>
      <c r="CR173" s="581"/>
      <c r="CS173" s="581"/>
      <c r="CT173" s="581"/>
      <c r="CU173" s="581"/>
      <c r="CV173" s="581"/>
      <c r="CW173" s="581"/>
      <c r="CX173" s="581"/>
      <c r="CY173" s="581"/>
      <c r="CZ173" s="581"/>
      <c r="DA173" s="581"/>
      <c r="DB173" s="581"/>
      <c r="DC173" s="581"/>
      <c r="DD173" s="581"/>
      <c r="DE173" s="581"/>
      <c r="DF173" s="581"/>
      <c r="DG173" s="581"/>
      <c r="DH173" s="581"/>
      <c r="DI173" s="581"/>
      <c r="DJ173" s="581"/>
      <c r="DK173" s="581"/>
      <c r="DL173" s="581"/>
      <c r="DM173" s="581"/>
      <c r="DN173" s="581"/>
      <c r="DO173" s="581"/>
      <c r="DP173" s="581"/>
      <c r="DQ173" s="581"/>
      <c r="DR173" s="581"/>
      <c r="DS173" s="581"/>
      <c r="DT173" s="581"/>
      <c r="DU173" s="581"/>
      <c r="DV173" s="581"/>
      <c r="DW173" s="581"/>
      <c r="DX173" s="581"/>
      <c r="DY173" s="581"/>
      <c r="DZ173" s="581"/>
      <c r="EA173" s="581"/>
      <c r="EB173" s="581"/>
      <c r="EC173" s="581"/>
      <c r="ED173" s="581"/>
      <c r="EE173" s="581"/>
      <c r="EF173" s="581"/>
      <c r="EG173" s="581"/>
      <c r="EH173" s="581"/>
      <c r="EI173" s="581"/>
      <c r="EJ173" s="581"/>
      <c r="EK173" s="581"/>
      <c r="EL173" s="581"/>
      <c r="EM173" s="581"/>
      <c r="EN173" s="581"/>
      <c r="EO173" s="581"/>
      <c r="EP173" s="581"/>
      <c r="EQ173" s="581"/>
      <c r="ER173" s="581"/>
      <c r="ES173" s="581"/>
      <c r="ET173" s="581"/>
      <c r="EU173" s="581"/>
      <c r="EV173" s="581"/>
      <c r="EW173" s="581"/>
      <c r="EX173" s="581"/>
      <c r="EY173" s="581"/>
      <c r="EZ173" s="581"/>
      <c r="FA173" s="581"/>
      <c r="FB173" s="581"/>
      <c r="FC173" s="581"/>
      <c r="FD173" s="581"/>
      <c r="FE173" s="581"/>
      <c r="FF173" s="581"/>
      <c r="FG173" s="581"/>
      <c r="FH173" s="581"/>
      <c r="FI173" s="581"/>
      <c r="FJ173" s="581"/>
      <c r="FK173" s="581"/>
      <c r="FL173" s="581"/>
      <c r="FM173" s="581"/>
      <c r="FN173" s="581"/>
      <c r="FO173" s="581"/>
      <c r="FP173" s="581"/>
      <c r="FQ173" s="581"/>
      <c r="FR173" s="581"/>
      <c r="FS173" s="581"/>
      <c r="FT173" s="581"/>
      <c r="FU173" s="581"/>
      <c r="FV173" s="581"/>
      <c r="FW173" s="581"/>
      <c r="FX173" s="581"/>
      <c r="FY173" s="581"/>
      <c r="FZ173" s="581"/>
      <c r="GA173" s="581"/>
      <c r="GB173" s="581"/>
      <c r="GC173" s="581"/>
      <c r="GD173" s="581"/>
      <c r="GE173" s="581"/>
      <c r="GF173" s="581"/>
      <c r="GG173" s="581"/>
      <c r="GH173" s="581"/>
      <c r="GI173" s="581"/>
      <c r="GJ173" s="581"/>
      <c r="GK173" s="581"/>
      <c r="GL173" s="581"/>
      <c r="GM173" s="581"/>
      <c r="GN173" s="581"/>
      <c r="GO173" s="581"/>
      <c r="GP173" s="581"/>
      <c r="GQ173" s="581"/>
      <c r="GR173" s="581"/>
      <c r="GS173" s="581"/>
      <c r="GT173" s="581"/>
      <c r="GU173" s="581"/>
      <c r="GV173" s="581"/>
      <c r="GW173" s="581"/>
      <c r="GX173" s="581"/>
      <c r="GY173" s="581"/>
      <c r="GZ173" s="581"/>
      <c r="HA173" s="581"/>
      <c r="HB173" s="581"/>
      <c r="HC173" s="581"/>
      <c r="HD173" s="581"/>
      <c r="HE173" s="581"/>
      <c r="HF173" s="581"/>
      <c r="HG173" s="581"/>
      <c r="HH173" s="581"/>
      <c r="HI173" s="581"/>
      <c r="HJ173" s="581"/>
      <c r="HK173" s="581"/>
      <c r="HL173" s="581"/>
      <c r="HM173" s="581"/>
      <c r="HN173" s="581"/>
      <c r="HO173" s="581"/>
      <c r="HP173" s="581"/>
      <c r="HQ173" s="581"/>
      <c r="HR173" s="581"/>
      <c r="HS173" s="581"/>
      <c r="HT173" s="581"/>
      <c r="HU173" s="581"/>
      <c r="HV173" s="581"/>
      <c r="HW173" s="581"/>
      <c r="HX173" s="581"/>
      <c r="HY173" s="581"/>
      <c r="HZ173" s="581"/>
      <c r="IA173" s="581"/>
      <c r="IB173" s="581"/>
      <c r="IC173" s="581"/>
      <c r="ID173" s="581"/>
      <c r="IE173" s="581"/>
      <c r="IF173" s="581"/>
      <c r="IG173" s="581"/>
      <c r="IH173" s="581"/>
      <c r="II173" s="581"/>
      <c r="IJ173" s="581"/>
      <c r="IK173" s="581"/>
      <c r="IL173" s="581"/>
      <c r="IM173" s="581"/>
      <c r="IN173" s="581"/>
      <c r="IO173" s="581"/>
      <c r="IP173" s="581"/>
      <c r="IQ173" s="581"/>
      <c r="IR173" s="581"/>
      <c r="IS173" s="581"/>
      <c r="IT173" s="581"/>
      <c r="IU173" s="581"/>
      <c r="IV173" s="581"/>
    </row>
  </sheetData>
  <mergeCells count="6">
    <mergeCell ref="D36:E36"/>
    <mergeCell ref="A9:E9"/>
    <mergeCell ref="A11:D11"/>
    <mergeCell ref="D33:E33"/>
    <mergeCell ref="D34:E34"/>
    <mergeCell ref="D35:E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zoomScaleNormal="100"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2.28515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2.2851562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2.2851562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2.2851562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2.2851562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2.2851562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2.2851562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2.2851562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2.2851562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2.2851562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2.2851562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2.2851562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2.2851562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2.2851562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2.2851562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2.2851562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2.2851562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2.2851562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2.2851562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2.2851562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2.2851562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2.2851562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2.2851562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2.2851562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2.2851562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2.2851562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2.2851562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2.2851562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2.2851562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2.2851562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2.2851562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2.2851562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2.2851562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2.2851562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2.2851562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2.2851562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2.2851562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2.2851562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2.2851562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2.2851562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2.2851562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2.2851562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2.2851562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2.2851562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2.2851562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2.2851562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2.2851562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2.2851562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2.2851562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2.2851562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2.2851562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2.2851562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2.2851562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2.2851562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2.2851562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2.2851562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2.2851562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2.2851562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2.2851562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2.2851562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2.2851562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2.2851562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2.2851562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2.2851562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217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216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219</v>
      </c>
      <c r="K25" s="310" t="s">
        <v>220</v>
      </c>
      <c r="L25" s="310" t="s">
        <v>220</v>
      </c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11400</v>
      </c>
      <c r="J30" s="394">
        <f>SUM(J31+J42+J61+J82+J89+J109+J135+J154+J164)</f>
        <v>11400</v>
      </c>
      <c r="K30" s="395">
        <f>SUM(K31+K42+K61+K82+K89+K109+K135+K154+K164)</f>
        <v>11400</v>
      </c>
      <c r="L30" s="394">
        <f>SUM(L31+L42+L61+L82+L89+L109+L135+L154+L164)</f>
        <v>11400</v>
      </c>
      <c r="M30" s="81"/>
      <c r="N30" s="81"/>
      <c r="O30" s="81"/>
      <c r="P30" s="81"/>
      <c r="Q30" s="81"/>
      <c r="R30" s="81"/>
    </row>
    <row r="31" spans="1:18" ht="25.5" hidden="1" customHeight="1" collapsed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0</v>
      </c>
      <c r="J31" s="394">
        <f>SUM(J32+J38)</f>
        <v>0</v>
      </c>
      <c r="K31" s="396">
        <f>SUM(K32+K38)</f>
        <v>0</v>
      </c>
      <c r="L31" s="397">
        <f>SUM(L32+L38)</f>
        <v>0</v>
      </c>
    </row>
    <row r="32" spans="1:18" hidden="1" collapsed="1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0</v>
      </c>
      <c r="J32" s="394">
        <f>SUM(J33)</f>
        <v>0</v>
      </c>
      <c r="K32" s="395">
        <f>SUM(K33)</f>
        <v>0</v>
      </c>
      <c r="L32" s="394">
        <f>SUM(L33)</f>
        <v>0</v>
      </c>
      <c r="Q32"/>
    </row>
    <row r="33" spans="1:18" ht="15.75" hidden="1" customHeight="1" collapsed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0</v>
      </c>
      <c r="J33" s="394">
        <f t="shared" ref="J33:L34" si="0">SUM(J34)</f>
        <v>0</v>
      </c>
      <c r="K33" s="394">
        <f t="shared" si="0"/>
        <v>0</v>
      </c>
      <c r="L33" s="394">
        <f t="shared" si="0"/>
        <v>0</v>
      </c>
      <c r="Q33" s="95"/>
    </row>
    <row r="34" spans="1:18" ht="15.75" hidden="1" customHeight="1" collapsed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0</v>
      </c>
      <c r="J34" s="395">
        <f t="shared" si="0"/>
        <v>0</v>
      </c>
      <c r="K34" s="395">
        <f t="shared" si="0"/>
        <v>0</v>
      </c>
      <c r="L34" s="395">
        <f t="shared" si="0"/>
        <v>0</v>
      </c>
      <c r="Q34" s="95"/>
    </row>
    <row r="35" spans="1:18" ht="15.75" hidden="1" customHeight="1" collapsed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0</v>
      </c>
      <c r="J35" s="312">
        <v>0</v>
      </c>
      <c r="K35" s="312">
        <v>0</v>
      </c>
      <c r="L35" s="312">
        <v>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hidden="1" customHeight="1" collapsed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0</v>
      </c>
      <c r="J38" s="394">
        <f t="shared" si="1"/>
        <v>0</v>
      </c>
      <c r="K38" s="395">
        <f t="shared" si="1"/>
        <v>0</v>
      </c>
      <c r="L38" s="394">
        <f t="shared" si="1"/>
        <v>0</v>
      </c>
      <c r="Q38" s="95"/>
    </row>
    <row r="39" spans="1:18" hidden="1" collapsed="1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0</v>
      </c>
      <c r="J39" s="394">
        <f t="shared" si="1"/>
        <v>0</v>
      </c>
      <c r="K39" s="394">
        <f t="shared" si="1"/>
        <v>0</v>
      </c>
      <c r="L39" s="394">
        <f t="shared" si="1"/>
        <v>0</v>
      </c>
      <c r="Q39"/>
    </row>
    <row r="40" spans="1:18" ht="15.75" hidden="1" customHeight="1" collapsed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0</v>
      </c>
      <c r="J40" s="394">
        <f t="shared" si="1"/>
        <v>0</v>
      </c>
      <c r="K40" s="394">
        <f t="shared" si="1"/>
        <v>0</v>
      </c>
      <c r="L40" s="394">
        <f t="shared" si="1"/>
        <v>0</v>
      </c>
      <c r="Q40" s="95"/>
    </row>
    <row r="41" spans="1:18" ht="15.75" hidden="1" customHeight="1" collapsed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0</v>
      </c>
      <c r="J41" s="312">
        <v>0</v>
      </c>
      <c r="K41" s="312">
        <v>0</v>
      </c>
      <c r="L41" s="312">
        <v>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11400</v>
      </c>
      <c r="J42" s="399">
        <f t="shared" si="2"/>
        <v>11400</v>
      </c>
      <c r="K42" s="398">
        <f t="shared" si="2"/>
        <v>11400</v>
      </c>
      <c r="L42" s="398">
        <f t="shared" si="2"/>
        <v>11400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11400</v>
      </c>
      <c r="J43" s="395">
        <f t="shared" si="2"/>
        <v>11400</v>
      </c>
      <c r="K43" s="394">
        <f t="shared" si="2"/>
        <v>11400</v>
      </c>
      <c r="L43" s="395">
        <f t="shared" si="2"/>
        <v>11400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11400</v>
      </c>
      <c r="J44" s="395">
        <f t="shared" si="2"/>
        <v>11400</v>
      </c>
      <c r="K44" s="397">
        <f t="shared" si="2"/>
        <v>11400</v>
      </c>
      <c r="L44" s="397">
        <f t="shared" si="2"/>
        <v>11400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11400</v>
      </c>
      <c r="J45" s="400">
        <f>SUM(J46:J60)</f>
        <v>11400</v>
      </c>
      <c r="K45" s="401">
        <f>SUM(K46:K60)</f>
        <v>11400</v>
      </c>
      <c r="L45" s="401">
        <f>SUM(L46:L60)</f>
        <v>11400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9900</v>
      </c>
      <c r="J54" s="312">
        <v>9900</v>
      </c>
      <c r="K54" s="312">
        <v>9900</v>
      </c>
      <c r="L54" s="312">
        <v>9900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1500</v>
      </c>
      <c r="J60" s="312">
        <v>1500</v>
      </c>
      <c r="K60" s="312">
        <v>1500</v>
      </c>
      <c r="L60" s="312">
        <v>1500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4300</v>
      </c>
      <c r="J180" s="402">
        <f>SUM(J181+J234+J299)</f>
        <v>4300</v>
      </c>
      <c r="K180" s="395">
        <f>SUM(K181+K234+K299)</f>
        <v>4300</v>
      </c>
      <c r="L180" s="394">
        <f>SUM(L181+L234+L299)</f>
        <v>4300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4300</v>
      </c>
      <c r="J181" s="398">
        <f>SUM(J182+J205+J212+J224+J228)</f>
        <v>4300</v>
      </c>
      <c r="K181" s="398">
        <f>SUM(K182+K205+K212+K224+K228)</f>
        <v>4300</v>
      </c>
      <c r="L181" s="398">
        <f>SUM(L182+L205+L212+L224+L228)</f>
        <v>4300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4300</v>
      </c>
      <c r="J182" s="402">
        <f>SUM(J183+J186+J191+J197+J202)</f>
        <v>4300</v>
      </c>
      <c r="K182" s="395">
        <f>SUM(K183+K186+K191+K197+K202)</f>
        <v>4300</v>
      </c>
      <c r="L182" s="394">
        <f>SUM(L183+L186+L191+L197+L202)</f>
        <v>4300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4300</v>
      </c>
      <c r="J191" s="402">
        <f>J192</f>
        <v>4300</v>
      </c>
      <c r="K191" s="395">
        <f>K192</f>
        <v>4300</v>
      </c>
      <c r="L191" s="394">
        <f>L192</f>
        <v>4300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4300</v>
      </c>
      <c r="J192" s="394">
        <f>SUM(J193:J196)</f>
        <v>4300</v>
      </c>
      <c r="K192" s="394">
        <f>SUM(K193:K196)</f>
        <v>4300</v>
      </c>
      <c r="L192" s="394">
        <f>SUM(L193:L196)</f>
        <v>4300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3580</v>
      </c>
      <c r="J194" s="313">
        <v>3580</v>
      </c>
      <c r="K194" s="313">
        <v>3580</v>
      </c>
      <c r="L194" s="313">
        <v>3580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customHeight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720</v>
      </c>
      <c r="J196" s="324">
        <v>720</v>
      </c>
      <c r="K196" s="313">
        <v>720</v>
      </c>
      <c r="L196" s="313">
        <v>720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15700</v>
      </c>
      <c r="J364" s="405">
        <f>SUM(J30+J180)</f>
        <v>15700</v>
      </c>
      <c r="K364" s="405">
        <f>SUM(K30+K180)</f>
        <v>15700</v>
      </c>
      <c r="L364" s="405">
        <f>SUM(L30+L180)</f>
        <v>15700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221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216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220</v>
      </c>
      <c r="K25" s="310" t="s">
        <v>220</v>
      </c>
      <c r="L25" s="310" t="s">
        <v>220</v>
      </c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8600</v>
      </c>
      <c r="J30" s="394">
        <f>SUM(J31+J42+J61+J82+J89+J109+J135+J154+J164)</f>
        <v>8600</v>
      </c>
      <c r="K30" s="395">
        <f>SUM(K31+K42+K61+K82+K89+K109+K135+K154+K164)</f>
        <v>8600</v>
      </c>
      <c r="L30" s="394">
        <f>SUM(L31+L42+L61+L82+L89+L109+L135+L154+L164)</f>
        <v>8600</v>
      </c>
      <c r="M30" s="81"/>
      <c r="N30" s="81"/>
      <c r="O30" s="81"/>
      <c r="P30" s="81"/>
      <c r="Q30" s="81"/>
      <c r="R30" s="81"/>
    </row>
    <row r="31" spans="1:18" ht="25.5" hidden="1" customHeight="1" collapsed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0</v>
      </c>
      <c r="J31" s="394">
        <f>SUM(J32+J38)</f>
        <v>0</v>
      </c>
      <c r="K31" s="396">
        <f>SUM(K32+K38)</f>
        <v>0</v>
      </c>
      <c r="L31" s="397">
        <f>SUM(L32+L38)</f>
        <v>0</v>
      </c>
    </row>
    <row r="32" spans="1:18" hidden="1" collapsed="1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0</v>
      </c>
      <c r="J32" s="394">
        <f>SUM(J33)</f>
        <v>0</v>
      </c>
      <c r="K32" s="395">
        <f>SUM(K33)</f>
        <v>0</v>
      </c>
      <c r="L32" s="394">
        <f>SUM(L33)</f>
        <v>0</v>
      </c>
      <c r="Q32"/>
    </row>
    <row r="33" spans="1:18" ht="15.75" hidden="1" customHeight="1" collapsed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0</v>
      </c>
      <c r="J33" s="394">
        <f t="shared" ref="J33:L34" si="0">SUM(J34)</f>
        <v>0</v>
      </c>
      <c r="K33" s="394">
        <f t="shared" si="0"/>
        <v>0</v>
      </c>
      <c r="L33" s="394">
        <f t="shared" si="0"/>
        <v>0</v>
      </c>
      <c r="Q33" s="95"/>
    </row>
    <row r="34" spans="1:18" ht="15.75" hidden="1" customHeight="1" collapsed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0</v>
      </c>
      <c r="J34" s="395">
        <f t="shared" si="0"/>
        <v>0</v>
      </c>
      <c r="K34" s="395">
        <f t="shared" si="0"/>
        <v>0</v>
      </c>
      <c r="L34" s="395">
        <f t="shared" si="0"/>
        <v>0</v>
      </c>
      <c r="Q34" s="95"/>
    </row>
    <row r="35" spans="1:18" ht="15.75" hidden="1" customHeight="1" collapsed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0</v>
      </c>
      <c r="J35" s="312">
        <v>0</v>
      </c>
      <c r="K35" s="312">
        <v>0</v>
      </c>
      <c r="L35" s="312">
        <v>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hidden="1" customHeight="1" collapsed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0</v>
      </c>
      <c r="J38" s="394">
        <f t="shared" si="1"/>
        <v>0</v>
      </c>
      <c r="K38" s="395">
        <f t="shared" si="1"/>
        <v>0</v>
      </c>
      <c r="L38" s="394">
        <f t="shared" si="1"/>
        <v>0</v>
      </c>
      <c r="Q38" s="95"/>
    </row>
    <row r="39" spans="1:18" hidden="1" collapsed="1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0</v>
      </c>
      <c r="J39" s="394">
        <f t="shared" si="1"/>
        <v>0</v>
      </c>
      <c r="K39" s="394">
        <f t="shared" si="1"/>
        <v>0</v>
      </c>
      <c r="L39" s="394">
        <f t="shared" si="1"/>
        <v>0</v>
      </c>
      <c r="Q39"/>
    </row>
    <row r="40" spans="1:18" ht="15.75" hidden="1" customHeight="1" collapsed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0</v>
      </c>
      <c r="J40" s="394">
        <f t="shared" si="1"/>
        <v>0</v>
      </c>
      <c r="K40" s="394">
        <f t="shared" si="1"/>
        <v>0</v>
      </c>
      <c r="L40" s="394">
        <f t="shared" si="1"/>
        <v>0</v>
      </c>
      <c r="Q40" s="95"/>
    </row>
    <row r="41" spans="1:18" ht="15.75" hidden="1" customHeight="1" collapsed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0</v>
      </c>
      <c r="J41" s="312">
        <v>0</v>
      </c>
      <c r="K41" s="312">
        <v>0</v>
      </c>
      <c r="L41" s="312">
        <v>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8600</v>
      </c>
      <c r="J42" s="399">
        <f t="shared" si="2"/>
        <v>8600</v>
      </c>
      <c r="K42" s="398">
        <f t="shared" si="2"/>
        <v>8600</v>
      </c>
      <c r="L42" s="398">
        <f t="shared" si="2"/>
        <v>8600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8600</v>
      </c>
      <c r="J43" s="395">
        <f t="shared" si="2"/>
        <v>8600</v>
      </c>
      <c r="K43" s="394">
        <f t="shared" si="2"/>
        <v>8600</v>
      </c>
      <c r="L43" s="395">
        <f t="shared" si="2"/>
        <v>8600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8600</v>
      </c>
      <c r="J44" s="395">
        <f t="shared" si="2"/>
        <v>8600</v>
      </c>
      <c r="K44" s="397">
        <f t="shared" si="2"/>
        <v>8600</v>
      </c>
      <c r="L44" s="397">
        <f t="shared" si="2"/>
        <v>8600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8600</v>
      </c>
      <c r="J45" s="400">
        <f>SUM(J46:J60)</f>
        <v>8600</v>
      </c>
      <c r="K45" s="401">
        <f>SUM(K46:K60)</f>
        <v>8600</v>
      </c>
      <c r="L45" s="401">
        <f>SUM(L46:L60)</f>
        <v>8600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8600</v>
      </c>
      <c r="J54" s="312">
        <v>8600</v>
      </c>
      <c r="K54" s="312">
        <v>8600</v>
      </c>
      <c r="L54" s="312">
        <v>8600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hidden="1" customHeight="1" collapsed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0</v>
      </c>
      <c r="J60" s="312">
        <v>0</v>
      </c>
      <c r="K60" s="312">
        <v>0</v>
      </c>
      <c r="L60" s="312">
        <v>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2000</v>
      </c>
      <c r="J180" s="402">
        <f>SUM(J181+J234+J299)</f>
        <v>2000</v>
      </c>
      <c r="K180" s="395">
        <f>SUM(K181+K234+K299)</f>
        <v>2000</v>
      </c>
      <c r="L180" s="394">
        <f>SUM(L181+L234+L299)</f>
        <v>2000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2000</v>
      </c>
      <c r="J181" s="398">
        <f>SUM(J182+J205+J212+J224+J228)</f>
        <v>2000</v>
      </c>
      <c r="K181" s="398">
        <f>SUM(K182+K205+K212+K224+K228)</f>
        <v>2000</v>
      </c>
      <c r="L181" s="398">
        <f>SUM(L182+L205+L212+L224+L228)</f>
        <v>2000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2000</v>
      </c>
      <c r="J182" s="402">
        <f>SUM(J183+J186+J191+J197+J202)</f>
        <v>2000</v>
      </c>
      <c r="K182" s="395">
        <f>SUM(K183+K186+K191+K197+K202)</f>
        <v>2000</v>
      </c>
      <c r="L182" s="394">
        <f>SUM(L183+L186+L191+L197+L202)</f>
        <v>2000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2000</v>
      </c>
      <c r="J191" s="402">
        <f>J192</f>
        <v>2000</v>
      </c>
      <c r="K191" s="395">
        <f>K192</f>
        <v>2000</v>
      </c>
      <c r="L191" s="394">
        <f>L192</f>
        <v>2000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2000</v>
      </c>
      <c r="J192" s="394">
        <f>SUM(J193:J196)</f>
        <v>2000</v>
      </c>
      <c r="K192" s="394">
        <f>SUM(K193:K196)</f>
        <v>2000</v>
      </c>
      <c r="L192" s="394">
        <f>SUM(L193:L196)</f>
        <v>2000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2000</v>
      </c>
      <c r="J194" s="313">
        <v>2000</v>
      </c>
      <c r="K194" s="313">
        <v>2000</v>
      </c>
      <c r="L194" s="313">
        <v>2000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10600</v>
      </c>
      <c r="J364" s="405">
        <f>SUM(J30+J180)</f>
        <v>10600</v>
      </c>
      <c r="K364" s="405">
        <f>SUM(K30+K180)</f>
        <v>10600</v>
      </c>
      <c r="L364" s="405">
        <f>SUM(L30+L180)</f>
        <v>10600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217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29.1" customHeight="1">
      <c r="A23" s="628" t="s">
        <v>222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219</v>
      </c>
      <c r="K25" s="310" t="s">
        <v>220</v>
      </c>
      <c r="L25" s="310" t="s">
        <v>220</v>
      </c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 hidden="1" collapsed="1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0</v>
      </c>
      <c r="J30" s="394">
        <f>SUM(J31+J42+J61+J82+J89+J109+J135+J154+J164)</f>
        <v>0</v>
      </c>
      <c r="K30" s="395">
        <f>SUM(K31+K42+K61+K82+K89+K109+K135+K154+K164)</f>
        <v>0</v>
      </c>
      <c r="L30" s="394">
        <f>SUM(L31+L42+L61+L82+L89+L109+L135+L154+L164)</f>
        <v>0</v>
      </c>
      <c r="M30" s="81"/>
      <c r="N30" s="81"/>
      <c r="O30" s="81"/>
      <c r="P30" s="81"/>
      <c r="Q30" s="81"/>
      <c r="R30" s="81"/>
    </row>
    <row r="31" spans="1:18" ht="25.5" hidden="1" customHeight="1" collapsed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0</v>
      </c>
      <c r="J31" s="394">
        <f>SUM(J32+J38)</f>
        <v>0</v>
      </c>
      <c r="K31" s="396">
        <f>SUM(K32+K38)</f>
        <v>0</v>
      </c>
      <c r="L31" s="397">
        <f>SUM(L32+L38)</f>
        <v>0</v>
      </c>
    </row>
    <row r="32" spans="1:18" hidden="1" collapsed="1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0</v>
      </c>
      <c r="J32" s="394">
        <f>SUM(J33)</f>
        <v>0</v>
      </c>
      <c r="K32" s="395">
        <f>SUM(K33)</f>
        <v>0</v>
      </c>
      <c r="L32" s="394">
        <f>SUM(L33)</f>
        <v>0</v>
      </c>
      <c r="Q32"/>
    </row>
    <row r="33" spans="1:18" ht="15.75" hidden="1" customHeight="1" collapsed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0</v>
      </c>
      <c r="J33" s="394">
        <f t="shared" ref="J33:L34" si="0">SUM(J34)</f>
        <v>0</v>
      </c>
      <c r="K33" s="394">
        <f t="shared" si="0"/>
        <v>0</v>
      </c>
      <c r="L33" s="394">
        <f t="shared" si="0"/>
        <v>0</v>
      </c>
      <c r="Q33" s="95"/>
    </row>
    <row r="34" spans="1:18" ht="15.75" hidden="1" customHeight="1" collapsed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0</v>
      </c>
      <c r="J34" s="395">
        <f t="shared" si="0"/>
        <v>0</v>
      </c>
      <c r="K34" s="395">
        <f t="shared" si="0"/>
        <v>0</v>
      </c>
      <c r="L34" s="395">
        <f t="shared" si="0"/>
        <v>0</v>
      </c>
      <c r="Q34" s="95"/>
    </row>
    <row r="35" spans="1:18" ht="15.75" hidden="1" customHeight="1" collapsed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0</v>
      </c>
      <c r="J35" s="312">
        <v>0</v>
      </c>
      <c r="K35" s="312">
        <v>0</v>
      </c>
      <c r="L35" s="312">
        <v>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hidden="1" customHeight="1" collapsed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0</v>
      </c>
      <c r="J38" s="394">
        <f t="shared" si="1"/>
        <v>0</v>
      </c>
      <c r="K38" s="395">
        <f t="shared" si="1"/>
        <v>0</v>
      </c>
      <c r="L38" s="394">
        <f t="shared" si="1"/>
        <v>0</v>
      </c>
      <c r="Q38" s="95"/>
    </row>
    <row r="39" spans="1:18" hidden="1" collapsed="1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0</v>
      </c>
      <c r="J39" s="394">
        <f t="shared" si="1"/>
        <v>0</v>
      </c>
      <c r="K39" s="394">
        <f t="shared" si="1"/>
        <v>0</v>
      </c>
      <c r="L39" s="394">
        <f t="shared" si="1"/>
        <v>0</v>
      </c>
      <c r="Q39"/>
    </row>
    <row r="40" spans="1:18" ht="15.75" hidden="1" customHeight="1" collapsed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0</v>
      </c>
      <c r="J40" s="394">
        <f t="shared" si="1"/>
        <v>0</v>
      </c>
      <c r="K40" s="394">
        <f t="shared" si="1"/>
        <v>0</v>
      </c>
      <c r="L40" s="394">
        <f t="shared" si="1"/>
        <v>0</v>
      </c>
      <c r="Q40" s="95"/>
    </row>
    <row r="41" spans="1:18" ht="15.75" hidden="1" customHeight="1" collapsed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0</v>
      </c>
      <c r="J41" s="312">
        <v>0</v>
      </c>
      <c r="K41" s="312">
        <v>0</v>
      </c>
      <c r="L41" s="312">
        <v>0</v>
      </c>
      <c r="Q41" s="95"/>
    </row>
    <row r="42" spans="1:18" hidden="1" collapsed="1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0</v>
      </c>
      <c r="J42" s="399">
        <f t="shared" si="2"/>
        <v>0</v>
      </c>
      <c r="K42" s="398">
        <f t="shared" si="2"/>
        <v>0</v>
      </c>
      <c r="L42" s="398">
        <f t="shared" si="2"/>
        <v>0</v>
      </c>
    </row>
    <row r="43" spans="1:18" ht="15.75" hidden="1" customHeight="1" collapsed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0</v>
      </c>
      <c r="J43" s="395">
        <f t="shared" si="2"/>
        <v>0</v>
      </c>
      <c r="K43" s="394">
        <f t="shared" si="2"/>
        <v>0</v>
      </c>
      <c r="L43" s="395">
        <f t="shared" si="2"/>
        <v>0</v>
      </c>
      <c r="Q43"/>
      <c r="R43" s="95"/>
    </row>
    <row r="44" spans="1:18" ht="15.75" hidden="1" customHeight="1" collapsed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0</v>
      </c>
      <c r="J44" s="395">
        <f t="shared" si="2"/>
        <v>0</v>
      </c>
      <c r="K44" s="397">
        <f t="shared" si="2"/>
        <v>0</v>
      </c>
      <c r="L44" s="397">
        <f t="shared" si="2"/>
        <v>0</v>
      </c>
      <c r="Q44" s="95"/>
      <c r="R44"/>
    </row>
    <row r="45" spans="1:18" ht="15.75" hidden="1" customHeight="1" collapsed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0</v>
      </c>
      <c r="J45" s="400">
        <f>SUM(J46:J60)</f>
        <v>0</v>
      </c>
      <c r="K45" s="401">
        <f>SUM(K46:K60)</f>
        <v>0</v>
      </c>
      <c r="L45" s="401">
        <f>SUM(L46:L60)</f>
        <v>0</v>
      </c>
      <c r="Q45" s="95"/>
      <c r="R45"/>
    </row>
    <row r="46" spans="1:18" ht="15.75" hidden="1" customHeight="1" collapsed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0</v>
      </c>
      <c r="J46" s="312">
        <v>0</v>
      </c>
      <c r="K46" s="312">
        <v>0</v>
      </c>
      <c r="L46" s="312">
        <v>0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hidden="1" customHeight="1" collapsed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0</v>
      </c>
      <c r="J50" s="312">
        <v>0</v>
      </c>
      <c r="K50" s="312">
        <v>0</v>
      </c>
      <c r="L50" s="312">
        <v>0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hidden="1" customHeight="1" collapsed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0</v>
      </c>
      <c r="J54" s="312">
        <v>0</v>
      </c>
      <c r="K54" s="312">
        <v>0</v>
      </c>
      <c r="L54" s="312">
        <v>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hidden="1" customHeight="1" collapsed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0</v>
      </c>
      <c r="J57" s="312">
        <v>0</v>
      </c>
      <c r="K57" s="312">
        <v>0</v>
      </c>
      <c r="L57" s="312">
        <v>0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hidden="1" customHeight="1" collapsed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0</v>
      </c>
      <c r="J60" s="312">
        <v>0</v>
      </c>
      <c r="K60" s="312">
        <v>0</v>
      </c>
      <c r="L60" s="312">
        <v>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 hidden="1" collapsed="1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0</v>
      </c>
      <c r="J135" s="402">
        <f>SUM(J136+J141+J149)</f>
        <v>0</v>
      </c>
      <c r="K135" s="395">
        <f>SUM(K136+K141+K149)</f>
        <v>0</v>
      </c>
      <c r="L135" s="394">
        <f>SUM(L136+L141+L149)</f>
        <v>0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 hidden="1" collapsed="1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0</v>
      </c>
      <c r="J149" s="402">
        <f t="shared" si="15"/>
        <v>0</v>
      </c>
      <c r="K149" s="395">
        <f t="shared" si="15"/>
        <v>0</v>
      </c>
      <c r="L149" s="394">
        <f t="shared" si="15"/>
        <v>0</v>
      </c>
    </row>
    <row r="150" spans="1:12" hidden="1" collapsed="1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0</v>
      </c>
      <c r="J150" s="408">
        <f t="shared" si="15"/>
        <v>0</v>
      </c>
      <c r="K150" s="401">
        <f t="shared" si="15"/>
        <v>0</v>
      </c>
      <c r="L150" s="400">
        <f t="shared" si="15"/>
        <v>0</v>
      </c>
    </row>
    <row r="151" spans="1:12" hidden="1" collapsed="1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0</v>
      </c>
      <c r="J151" s="402">
        <f>SUM(J152:J153)</f>
        <v>0</v>
      </c>
      <c r="K151" s="395">
        <f>SUM(K152:K153)</f>
        <v>0</v>
      </c>
      <c r="L151" s="394">
        <f>SUM(L152:L153)</f>
        <v>0</v>
      </c>
    </row>
    <row r="152" spans="1:12" hidden="1" collapsed="1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0</v>
      </c>
      <c r="J152" s="318">
        <v>0</v>
      </c>
      <c r="K152" s="318">
        <v>0</v>
      </c>
      <c r="L152" s="318">
        <v>0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19700</v>
      </c>
      <c r="J180" s="402">
        <f>SUM(J181+J234+J299)</f>
        <v>19700</v>
      </c>
      <c r="K180" s="395">
        <f>SUM(K181+K234+K299)</f>
        <v>15921.18</v>
      </c>
      <c r="L180" s="394">
        <f>SUM(L181+L234+L299)</f>
        <v>15921.18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19700</v>
      </c>
      <c r="J181" s="398">
        <f>SUM(J182+J205+J212+J224+J228)</f>
        <v>19700</v>
      </c>
      <c r="K181" s="398">
        <f>SUM(K182+K205+K212+K224+K228)</f>
        <v>15921.18</v>
      </c>
      <c r="L181" s="398">
        <f>SUM(L182+L205+L212+L224+L228)</f>
        <v>15921.18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19700</v>
      </c>
      <c r="J182" s="402">
        <f>SUM(J183+J186+J191+J197+J202)</f>
        <v>19700</v>
      </c>
      <c r="K182" s="395">
        <f>SUM(K183+K186+K191+K197+K202)</f>
        <v>15921.18</v>
      </c>
      <c r="L182" s="394">
        <f>SUM(L183+L186+L191+L197+L202)</f>
        <v>15921.18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19700</v>
      </c>
      <c r="J186" s="403">
        <f>J187</f>
        <v>19700</v>
      </c>
      <c r="K186" s="399">
        <f>K187</f>
        <v>15921.18</v>
      </c>
      <c r="L186" s="398">
        <f>L187</f>
        <v>15921.18</v>
      </c>
    </row>
    <row r="187" spans="1:12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19700</v>
      </c>
      <c r="J187" s="402">
        <f>SUM(J188:J190)</f>
        <v>19700</v>
      </c>
      <c r="K187" s="395">
        <f>SUM(K188:K190)</f>
        <v>15921.18</v>
      </c>
      <c r="L187" s="394">
        <f>SUM(L188:L190)</f>
        <v>15921.18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customHeight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19700</v>
      </c>
      <c r="J190" s="311">
        <v>19700</v>
      </c>
      <c r="K190" s="311">
        <v>15921.18</v>
      </c>
      <c r="L190" s="322">
        <v>15921.18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19700</v>
      </c>
      <c r="J364" s="405">
        <f>SUM(J30+J180)</f>
        <v>19700</v>
      </c>
      <c r="K364" s="405">
        <f>SUM(K30+K180)</f>
        <v>15921.18</v>
      </c>
      <c r="L364" s="405">
        <f>SUM(L30+L180)</f>
        <v>15921.18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855468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855468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855468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855468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855468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855468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855468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855468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855468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855468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855468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855468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855468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855468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855468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855468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855468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855468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855468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855468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855468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855468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855468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855468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855468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855468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855468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855468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855468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855468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855468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855468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855468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855468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855468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855468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855468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855468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855468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855468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855468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855468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855468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855468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855468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855468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855468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855468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855468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855468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855468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855468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855468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855468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855468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855468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855468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855468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855468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855468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855468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855468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855468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855468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/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/>
      <c r="J25" s="309"/>
      <c r="K25" s="310"/>
      <c r="L25" s="310"/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758065</v>
      </c>
      <c r="J30" s="394">
        <f>SUM(J31+J42+J61+J82+J89+J109+J135+J154+J164)</f>
        <v>758065</v>
      </c>
      <c r="K30" s="395">
        <f>SUM(K31+K42+K61+K82+K89+K109+K135+K154+K164)</f>
        <v>754261.62</v>
      </c>
      <c r="L30" s="394">
        <f>SUM(L31+L42+L61+L82+L89+L109+L135+L154+L164)</f>
        <v>754261.62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601430</v>
      </c>
      <c r="J31" s="394">
        <f>SUM(J32+J38)</f>
        <v>601430</v>
      </c>
      <c r="K31" s="396">
        <f>SUM(K32+K38)</f>
        <v>601430</v>
      </c>
      <c r="L31" s="397">
        <f>SUM(L32+L38)</f>
        <v>601430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592030</v>
      </c>
      <c r="J32" s="394">
        <f>SUM(J33)</f>
        <v>592030</v>
      </c>
      <c r="K32" s="395">
        <f>SUM(K33)</f>
        <v>592030</v>
      </c>
      <c r="L32" s="394">
        <f>SUM(L33)</f>
        <v>592030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592030</v>
      </c>
      <c r="J33" s="394">
        <f t="shared" ref="J33:L34" si="0">SUM(J34)</f>
        <v>592030</v>
      </c>
      <c r="K33" s="394">
        <f t="shared" si="0"/>
        <v>592030</v>
      </c>
      <c r="L33" s="394">
        <f t="shared" si="0"/>
        <v>592030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592030</v>
      </c>
      <c r="J34" s="395">
        <f t="shared" si="0"/>
        <v>592030</v>
      </c>
      <c r="K34" s="395">
        <f t="shared" si="0"/>
        <v>592030</v>
      </c>
      <c r="L34" s="395">
        <f t="shared" si="0"/>
        <v>592030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592030</v>
      </c>
      <c r="J35" s="312">
        <v>592030</v>
      </c>
      <c r="K35" s="312">
        <v>592030</v>
      </c>
      <c r="L35" s="312">
        <v>592030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9400</v>
      </c>
      <c r="J38" s="394">
        <f t="shared" si="1"/>
        <v>9400</v>
      </c>
      <c r="K38" s="395">
        <f t="shared" si="1"/>
        <v>9400</v>
      </c>
      <c r="L38" s="394">
        <f t="shared" si="1"/>
        <v>9400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9400</v>
      </c>
      <c r="J39" s="394">
        <f t="shared" si="1"/>
        <v>9400</v>
      </c>
      <c r="K39" s="394">
        <f t="shared" si="1"/>
        <v>9400</v>
      </c>
      <c r="L39" s="394">
        <f t="shared" si="1"/>
        <v>9400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9400</v>
      </c>
      <c r="J40" s="394">
        <f t="shared" si="1"/>
        <v>9400</v>
      </c>
      <c r="K40" s="394">
        <f t="shared" si="1"/>
        <v>9400</v>
      </c>
      <c r="L40" s="394">
        <f t="shared" si="1"/>
        <v>9400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9400</v>
      </c>
      <c r="J41" s="312">
        <v>9400</v>
      </c>
      <c r="K41" s="312">
        <v>9400</v>
      </c>
      <c r="L41" s="312">
        <v>9400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134810</v>
      </c>
      <c r="J42" s="399">
        <f t="shared" si="2"/>
        <v>134810</v>
      </c>
      <c r="K42" s="398">
        <f t="shared" si="2"/>
        <v>131017.47000000002</v>
      </c>
      <c r="L42" s="398">
        <f t="shared" si="2"/>
        <v>131017.47000000002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134810</v>
      </c>
      <c r="J43" s="395">
        <f t="shared" si="2"/>
        <v>134810</v>
      </c>
      <c r="K43" s="394">
        <f t="shared" si="2"/>
        <v>131017.47000000002</v>
      </c>
      <c r="L43" s="395">
        <f t="shared" si="2"/>
        <v>131017.47000000002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134810</v>
      </c>
      <c r="J44" s="395">
        <f t="shared" si="2"/>
        <v>134810</v>
      </c>
      <c r="K44" s="397">
        <f t="shared" si="2"/>
        <v>131017.47000000002</v>
      </c>
      <c r="L44" s="397">
        <f t="shared" si="2"/>
        <v>131017.47000000002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134810</v>
      </c>
      <c r="J45" s="400">
        <f>SUM(J46:J60)</f>
        <v>134810</v>
      </c>
      <c r="K45" s="401">
        <f>SUM(K46:K60)</f>
        <v>131017.47000000002</v>
      </c>
      <c r="L45" s="401">
        <f>SUM(L46:L60)</f>
        <v>131017.47000000002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6250</v>
      </c>
      <c r="J46" s="312">
        <v>6250</v>
      </c>
      <c r="K46" s="312">
        <v>4083.13</v>
      </c>
      <c r="L46" s="312">
        <v>4083.13</v>
      </c>
      <c r="Q46" s="95"/>
      <c r="R46"/>
    </row>
    <row r="47" spans="1:18" ht="25.5" customHeight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630</v>
      </c>
      <c r="J47" s="312">
        <v>630</v>
      </c>
      <c r="K47" s="312">
        <v>563.71</v>
      </c>
      <c r="L47" s="312">
        <v>563.71</v>
      </c>
      <c r="Q47" s="95"/>
      <c r="R47"/>
    </row>
    <row r="48" spans="1:18" ht="25.5" customHeight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2550</v>
      </c>
      <c r="J48" s="312">
        <v>2550</v>
      </c>
      <c r="K48" s="312">
        <v>2548.79</v>
      </c>
      <c r="L48" s="312">
        <v>2548.79</v>
      </c>
      <c r="Q48" s="95"/>
      <c r="R48"/>
    </row>
    <row r="49" spans="1:18" ht="25.5" customHeight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8200</v>
      </c>
      <c r="J49" s="312">
        <v>8200</v>
      </c>
      <c r="K49" s="312">
        <v>8197.48</v>
      </c>
      <c r="L49" s="312">
        <v>8197.48</v>
      </c>
      <c r="Q49" s="95"/>
      <c r="R49"/>
    </row>
    <row r="50" spans="1:18" ht="25.5" customHeight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3550</v>
      </c>
      <c r="J50" s="312">
        <v>3550</v>
      </c>
      <c r="K50" s="312">
        <v>3434.73</v>
      </c>
      <c r="L50" s="312">
        <v>3434.73</v>
      </c>
      <c r="Q50" s="95"/>
      <c r="R50"/>
    </row>
    <row r="51" spans="1:18" ht="15.75" customHeight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30</v>
      </c>
      <c r="J51" s="312">
        <v>30</v>
      </c>
      <c r="K51" s="312">
        <v>29.32</v>
      </c>
      <c r="L51" s="312">
        <v>29.32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3500</v>
      </c>
      <c r="J54" s="312">
        <v>3500</v>
      </c>
      <c r="K54" s="312">
        <v>3500</v>
      </c>
      <c r="L54" s="312">
        <v>3500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600</v>
      </c>
      <c r="J55" s="312">
        <v>600</v>
      </c>
      <c r="K55" s="312">
        <v>562.22</v>
      </c>
      <c r="L55" s="312">
        <v>562.22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customHeight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88700</v>
      </c>
      <c r="J57" s="312">
        <v>88700</v>
      </c>
      <c r="K57" s="312">
        <v>88641.36</v>
      </c>
      <c r="L57" s="312">
        <v>88641.36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5900</v>
      </c>
      <c r="J58" s="312">
        <v>5900</v>
      </c>
      <c r="K58" s="312">
        <v>5155.8500000000004</v>
      </c>
      <c r="L58" s="312">
        <v>5155.8500000000004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14900</v>
      </c>
      <c r="J60" s="312">
        <v>14900</v>
      </c>
      <c r="K60" s="312">
        <v>14300.88</v>
      </c>
      <c r="L60" s="312">
        <v>14300.88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21825</v>
      </c>
      <c r="J135" s="402">
        <f>SUM(J136+J141+J149)</f>
        <v>21825</v>
      </c>
      <c r="K135" s="395">
        <f>SUM(K136+K141+K149)</f>
        <v>21814.15</v>
      </c>
      <c r="L135" s="394">
        <f>SUM(L136+L141+L149)</f>
        <v>21814.15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21825</v>
      </c>
      <c r="J149" s="402">
        <f t="shared" si="15"/>
        <v>21825</v>
      </c>
      <c r="K149" s="395">
        <f t="shared" si="15"/>
        <v>21814.15</v>
      </c>
      <c r="L149" s="394">
        <f t="shared" si="15"/>
        <v>21814.15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21825</v>
      </c>
      <c r="J150" s="408">
        <f t="shared" si="15"/>
        <v>21825</v>
      </c>
      <c r="K150" s="401">
        <f t="shared" si="15"/>
        <v>21814.15</v>
      </c>
      <c r="L150" s="400">
        <f t="shared" si="15"/>
        <v>21814.15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21825</v>
      </c>
      <c r="J151" s="402">
        <f>SUM(J152:J153)</f>
        <v>21825</v>
      </c>
      <c r="K151" s="395">
        <f>SUM(K152:K153)</f>
        <v>21814.15</v>
      </c>
      <c r="L151" s="394">
        <f>SUM(L152:L153)</f>
        <v>21814.15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21825</v>
      </c>
      <c r="J152" s="318">
        <v>21825</v>
      </c>
      <c r="K152" s="318">
        <v>21814.15</v>
      </c>
      <c r="L152" s="318">
        <v>21814.15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3300</v>
      </c>
      <c r="J180" s="402">
        <f>SUM(J181+J234+J299)</f>
        <v>3300</v>
      </c>
      <c r="K180" s="395">
        <f>SUM(K181+K234+K299)</f>
        <v>3299.97</v>
      </c>
      <c r="L180" s="394">
        <f>SUM(L181+L234+L299)</f>
        <v>3299.97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3300</v>
      </c>
      <c r="J181" s="398">
        <f>SUM(J182+J205+J212+J224+J228)</f>
        <v>3300</v>
      </c>
      <c r="K181" s="398">
        <f>SUM(K182+K205+K212+K224+K228)</f>
        <v>3299.97</v>
      </c>
      <c r="L181" s="398">
        <f>SUM(L182+L205+L212+L224+L228)</f>
        <v>3299.97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3300</v>
      </c>
      <c r="J182" s="402">
        <f>SUM(J183+J186+J191+J197+J202)</f>
        <v>3300</v>
      </c>
      <c r="K182" s="395">
        <f>SUM(K183+K186+K191+K197+K202)</f>
        <v>3299.97</v>
      </c>
      <c r="L182" s="394">
        <f>SUM(L183+L186+L191+L197+L202)</f>
        <v>3299.97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3300</v>
      </c>
      <c r="J191" s="402">
        <f>J192</f>
        <v>3300</v>
      </c>
      <c r="K191" s="395">
        <f>K192</f>
        <v>3299.97</v>
      </c>
      <c r="L191" s="394">
        <f>L192</f>
        <v>3299.97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3300</v>
      </c>
      <c r="J192" s="394">
        <f>SUM(J193:J196)</f>
        <v>3300</v>
      </c>
      <c r="K192" s="394">
        <f>SUM(K193:K196)</f>
        <v>3299.97</v>
      </c>
      <c r="L192" s="394">
        <f>SUM(L193:L196)</f>
        <v>3299.97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3300</v>
      </c>
      <c r="J194" s="313">
        <v>3300</v>
      </c>
      <c r="K194" s="313">
        <v>3299.97</v>
      </c>
      <c r="L194" s="313">
        <v>3299.97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761365</v>
      </c>
      <c r="J364" s="405">
        <f>SUM(J30+J180)</f>
        <v>761365</v>
      </c>
      <c r="K364" s="405">
        <f>SUM(K30+K180)</f>
        <v>757561.59</v>
      </c>
      <c r="L364" s="405">
        <f>SUM(L30+L180)</f>
        <v>757561.59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71093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71093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71093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71093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71093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71093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71093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71093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71093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71093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71093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71093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71093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71093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71093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71093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71093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71093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71093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71093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71093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71093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71093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71093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71093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71093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71093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71093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71093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71093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71093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71093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71093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71093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71093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71093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71093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71093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71093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71093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71093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71093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71093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71093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71093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71093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71093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71093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71093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71093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71093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71093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71093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71093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71093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71093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71093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71093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71093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71093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71093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71093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71093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>
      <c r="A22" s="628" t="s">
        <v>217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219</v>
      </c>
      <c r="K25" s="310" t="s">
        <v>220</v>
      </c>
      <c r="L25" s="310" t="s">
        <v>220</v>
      </c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446625</v>
      </c>
      <c r="J30" s="394">
        <f>SUM(J31+J42+J61+J82+J89+J109+J135+J154+J164)</f>
        <v>446625</v>
      </c>
      <c r="K30" s="395">
        <f>SUM(K31+K42+K61+K82+K89+K109+K135+K154+K164)</f>
        <v>446459.57</v>
      </c>
      <c r="L30" s="394">
        <f>SUM(L31+L42+L61+L82+L89+L109+L135+L154+L164)</f>
        <v>446459.57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336270</v>
      </c>
      <c r="J31" s="394">
        <f>SUM(J32+J38)</f>
        <v>336270</v>
      </c>
      <c r="K31" s="396">
        <f>SUM(K32+K38)</f>
        <v>336270</v>
      </c>
      <c r="L31" s="397">
        <f>SUM(L32+L38)</f>
        <v>336270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330970</v>
      </c>
      <c r="J32" s="394">
        <f>SUM(J33)</f>
        <v>330970</v>
      </c>
      <c r="K32" s="395">
        <f>SUM(K33)</f>
        <v>330970</v>
      </c>
      <c r="L32" s="394">
        <f>SUM(L33)</f>
        <v>330970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330970</v>
      </c>
      <c r="J33" s="394">
        <f t="shared" ref="J33:L34" si="0">SUM(J34)</f>
        <v>330970</v>
      </c>
      <c r="K33" s="394">
        <f t="shared" si="0"/>
        <v>330970</v>
      </c>
      <c r="L33" s="394">
        <f t="shared" si="0"/>
        <v>330970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330970</v>
      </c>
      <c r="J34" s="395">
        <f t="shared" si="0"/>
        <v>330970</v>
      </c>
      <c r="K34" s="395">
        <f t="shared" si="0"/>
        <v>330970</v>
      </c>
      <c r="L34" s="395">
        <f t="shared" si="0"/>
        <v>330970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330970</v>
      </c>
      <c r="J35" s="312">
        <v>330970</v>
      </c>
      <c r="K35" s="312">
        <v>330970</v>
      </c>
      <c r="L35" s="312">
        <v>330970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5300</v>
      </c>
      <c r="J38" s="394">
        <f t="shared" si="1"/>
        <v>5300</v>
      </c>
      <c r="K38" s="395">
        <f t="shared" si="1"/>
        <v>5300</v>
      </c>
      <c r="L38" s="394">
        <f t="shared" si="1"/>
        <v>5300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5300</v>
      </c>
      <c r="J39" s="394">
        <f t="shared" si="1"/>
        <v>5300</v>
      </c>
      <c r="K39" s="394">
        <f t="shared" si="1"/>
        <v>5300</v>
      </c>
      <c r="L39" s="394">
        <f t="shared" si="1"/>
        <v>5300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5300</v>
      </c>
      <c r="J40" s="394">
        <f t="shared" si="1"/>
        <v>5300</v>
      </c>
      <c r="K40" s="394">
        <f t="shared" si="1"/>
        <v>5300</v>
      </c>
      <c r="L40" s="394">
        <f t="shared" si="1"/>
        <v>5300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5300</v>
      </c>
      <c r="J41" s="312">
        <v>5300</v>
      </c>
      <c r="K41" s="312">
        <v>5300</v>
      </c>
      <c r="L41" s="312">
        <v>5300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92870</v>
      </c>
      <c r="J42" s="399">
        <f t="shared" si="2"/>
        <v>92870</v>
      </c>
      <c r="K42" s="398">
        <f t="shared" si="2"/>
        <v>92704.57</v>
      </c>
      <c r="L42" s="398">
        <f t="shared" si="2"/>
        <v>92704.57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92870</v>
      </c>
      <c r="J43" s="395">
        <f t="shared" si="2"/>
        <v>92870</v>
      </c>
      <c r="K43" s="394">
        <f t="shared" si="2"/>
        <v>92704.57</v>
      </c>
      <c r="L43" s="395">
        <f t="shared" si="2"/>
        <v>92704.57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92870</v>
      </c>
      <c r="J44" s="395">
        <f t="shared" si="2"/>
        <v>92870</v>
      </c>
      <c r="K44" s="397">
        <f t="shared" si="2"/>
        <v>92704.57</v>
      </c>
      <c r="L44" s="397">
        <f t="shared" si="2"/>
        <v>92704.57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92870</v>
      </c>
      <c r="J45" s="400">
        <f>SUM(J46:J60)</f>
        <v>92870</v>
      </c>
      <c r="K45" s="401">
        <f>SUM(K46:K60)</f>
        <v>92704.57</v>
      </c>
      <c r="L45" s="401">
        <f>SUM(L46:L60)</f>
        <v>92704.57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1000</v>
      </c>
      <c r="J46" s="312">
        <v>1000</v>
      </c>
      <c r="K46" s="312">
        <v>903.77</v>
      </c>
      <c r="L46" s="312">
        <v>903.77</v>
      </c>
      <c r="Q46" s="95"/>
      <c r="R46"/>
    </row>
    <row r="47" spans="1:18" ht="25.5" customHeight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430</v>
      </c>
      <c r="J47" s="312">
        <v>430</v>
      </c>
      <c r="K47" s="312">
        <v>425.01</v>
      </c>
      <c r="L47" s="312">
        <v>425.01</v>
      </c>
      <c r="Q47" s="95"/>
      <c r="R47"/>
    </row>
    <row r="48" spans="1:18" ht="25.5" customHeight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2010</v>
      </c>
      <c r="J48" s="312">
        <v>2010</v>
      </c>
      <c r="K48" s="312">
        <v>2008.79</v>
      </c>
      <c r="L48" s="312">
        <v>2008.79</v>
      </c>
      <c r="Q48" s="95"/>
      <c r="R48"/>
    </row>
    <row r="49" spans="1:18" ht="25.5" customHeight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8200</v>
      </c>
      <c r="J49" s="312">
        <v>8200</v>
      </c>
      <c r="K49" s="312">
        <v>8197.48</v>
      </c>
      <c r="L49" s="312">
        <v>8197.48</v>
      </c>
      <c r="Q49" s="95"/>
      <c r="R49"/>
    </row>
    <row r="50" spans="1:18" ht="25.5" customHeight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800</v>
      </c>
      <c r="J50" s="312">
        <v>800</v>
      </c>
      <c r="K50" s="312">
        <v>741.5</v>
      </c>
      <c r="L50" s="312">
        <v>741.5</v>
      </c>
      <c r="Q50" s="95"/>
      <c r="R50"/>
    </row>
    <row r="51" spans="1:18" ht="15.75" customHeight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30</v>
      </c>
      <c r="J51" s="312">
        <v>30</v>
      </c>
      <c r="K51" s="312">
        <v>29.32</v>
      </c>
      <c r="L51" s="312">
        <v>29.32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2300</v>
      </c>
      <c r="J54" s="312">
        <v>2300</v>
      </c>
      <c r="K54" s="312">
        <v>2300</v>
      </c>
      <c r="L54" s="312">
        <v>2300</v>
      </c>
      <c r="Q54" s="95"/>
      <c r="R54"/>
    </row>
    <row r="55" spans="1:18" ht="15.75" customHeight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500</v>
      </c>
      <c r="J55" s="312">
        <v>500</v>
      </c>
      <c r="K55" s="312">
        <v>498.7</v>
      </c>
      <c r="L55" s="312">
        <v>498.7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customHeight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64100</v>
      </c>
      <c r="J57" s="312">
        <v>64100</v>
      </c>
      <c r="K57" s="312">
        <v>64100</v>
      </c>
      <c r="L57" s="312">
        <v>64100</v>
      </c>
      <c r="Q57" s="95"/>
      <c r="R57"/>
    </row>
    <row r="58" spans="1:18" ht="25.5" customHeight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3200</v>
      </c>
      <c r="J58" s="312">
        <v>3200</v>
      </c>
      <c r="K58" s="312">
        <v>3200</v>
      </c>
      <c r="L58" s="312">
        <v>3200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10300</v>
      </c>
      <c r="J60" s="312">
        <v>10300</v>
      </c>
      <c r="K60" s="312">
        <v>10300</v>
      </c>
      <c r="L60" s="312">
        <v>10300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17485</v>
      </c>
      <c r="J135" s="402">
        <f>SUM(J136+J141+J149)</f>
        <v>17485</v>
      </c>
      <c r="K135" s="395">
        <f>SUM(K136+K141+K149)</f>
        <v>17485</v>
      </c>
      <c r="L135" s="394">
        <f>SUM(L136+L141+L149)</f>
        <v>17485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17485</v>
      </c>
      <c r="J149" s="402">
        <f t="shared" si="15"/>
        <v>17485</v>
      </c>
      <c r="K149" s="395">
        <f t="shared" si="15"/>
        <v>17485</v>
      </c>
      <c r="L149" s="394">
        <f t="shared" si="15"/>
        <v>17485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17485</v>
      </c>
      <c r="J150" s="408">
        <f t="shared" si="15"/>
        <v>17485</v>
      </c>
      <c r="K150" s="401">
        <f t="shared" si="15"/>
        <v>17485</v>
      </c>
      <c r="L150" s="400">
        <f t="shared" si="15"/>
        <v>17485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17485</v>
      </c>
      <c r="J151" s="402">
        <f>SUM(J152:J153)</f>
        <v>17485</v>
      </c>
      <c r="K151" s="395">
        <f>SUM(K152:K153)</f>
        <v>17485</v>
      </c>
      <c r="L151" s="394">
        <f>SUM(L152:L153)</f>
        <v>17485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17485</v>
      </c>
      <c r="J152" s="318">
        <v>17485</v>
      </c>
      <c r="K152" s="318">
        <v>17485</v>
      </c>
      <c r="L152" s="318">
        <v>17485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customHeight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3300</v>
      </c>
      <c r="J180" s="402">
        <f>SUM(J181+J234+J299)</f>
        <v>3300</v>
      </c>
      <c r="K180" s="395">
        <f>SUM(K181+K234+K299)</f>
        <v>3299.97</v>
      </c>
      <c r="L180" s="394">
        <f>SUM(L181+L234+L299)</f>
        <v>3299.97</v>
      </c>
    </row>
    <row r="181" spans="1:12" ht="25.5" customHeight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3300</v>
      </c>
      <c r="J181" s="398">
        <f>SUM(J182+J205+J212+J224+J228)</f>
        <v>3300</v>
      </c>
      <c r="K181" s="398">
        <f>SUM(K182+K205+K212+K224+K228)</f>
        <v>3299.97</v>
      </c>
      <c r="L181" s="398">
        <f>SUM(L182+L205+L212+L224+L228)</f>
        <v>3299.97</v>
      </c>
    </row>
    <row r="182" spans="1:12" ht="25.5" customHeight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3300</v>
      </c>
      <c r="J182" s="402">
        <f>SUM(J183+J186+J191+J197+J202)</f>
        <v>3300</v>
      </c>
      <c r="K182" s="395">
        <f>SUM(K183+K186+K191+K197+K202)</f>
        <v>3299.97</v>
      </c>
      <c r="L182" s="394">
        <f>SUM(L183+L186+L191+L197+L202)</f>
        <v>3299.97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3300</v>
      </c>
      <c r="J191" s="402">
        <f>J192</f>
        <v>3300</v>
      </c>
      <c r="K191" s="395">
        <f>K192</f>
        <v>3299.97</v>
      </c>
      <c r="L191" s="394">
        <f>L192</f>
        <v>3299.97</v>
      </c>
    </row>
    <row r="192" spans="1:12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3300</v>
      </c>
      <c r="J192" s="394">
        <f>SUM(J193:J196)</f>
        <v>3300</v>
      </c>
      <c r="K192" s="394">
        <f>SUM(K193:K196)</f>
        <v>3299.97</v>
      </c>
      <c r="L192" s="394">
        <f>SUM(L193:L196)</f>
        <v>3299.97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customHeight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3300</v>
      </c>
      <c r="J194" s="313">
        <v>3300</v>
      </c>
      <c r="K194" s="313">
        <v>3299.97</v>
      </c>
      <c r="L194" s="313">
        <v>3299.97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449925</v>
      </c>
      <c r="J364" s="405">
        <f>SUM(J30+J180)</f>
        <v>449925</v>
      </c>
      <c r="K364" s="405">
        <f>SUM(K30+K180)</f>
        <v>449759.54</v>
      </c>
      <c r="L364" s="405">
        <f>SUM(L30+L180)</f>
        <v>449759.54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0"/>
  <sheetViews>
    <sheetView workbookViewId="0">
      <selection activeCell="G10" sqref="G10:K11"/>
    </sheetView>
  </sheetViews>
  <sheetFormatPr defaultRowHeight="15"/>
  <cols>
    <col min="1" max="4" width="2" style="1" customWidth="1"/>
    <col min="5" max="5" width="2.140625" style="1" customWidth="1"/>
    <col min="6" max="6" width="2.5703125" style="348" customWidth="1"/>
    <col min="7" max="7" width="32" style="1" customWidth="1"/>
    <col min="8" max="8" width="3.42578125" style="1" customWidth="1"/>
    <col min="9" max="9" width="10.5703125" style="1" customWidth="1"/>
    <col min="10" max="10" width="11.7109375" style="1" customWidth="1"/>
    <col min="11" max="11" width="12.42578125" style="1" customWidth="1"/>
    <col min="12" max="12" width="11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34.42578125" style="1" customWidth="1"/>
    <col min="18" max="18" width="9.140625" style="1"/>
    <col min="257" max="260" width="2" customWidth="1"/>
    <col min="261" max="261" width="2.140625" customWidth="1"/>
    <col min="262" max="262" width="2.5703125" customWidth="1"/>
    <col min="263" max="263" width="32" customWidth="1"/>
    <col min="264" max="264" width="3.42578125" customWidth="1"/>
    <col min="265" max="265" width="10.5703125" customWidth="1"/>
    <col min="266" max="266" width="11.7109375" customWidth="1"/>
    <col min="267" max="267" width="12.42578125" customWidth="1"/>
    <col min="268" max="268" width="11.7109375" customWidth="1"/>
    <col min="269" max="272" width="0" hidden="1" customWidth="1"/>
    <col min="273" max="273" width="34.42578125" customWidth="1"/>
    <col min="513" max="516" width="2" customWidth="1"/>
    <col min="517" max="517" width="2.140625" customWidth="1"/>
    <col min="518" max="518" width="2.5703125" customWidth="1"/>
    <col min="519" max="519" width="32" customWidth="1"/>
    <col min="520" max="520" width="3.42578125" customWidth="1"/>
    <col min="521" max="521" width="10.5703125" customWidth="1"/>
    <col min="522" max="522" width="11.7109375" customWidth="1"/>
    <col min="523" max="523" width="12.42578125" customWidth="1"/>
    <col min="524" max="524" width="11.7109375" customWidth="1"/>
    <col min="525" max="528" width="0" hidden="1" customWidth="1"/>
    <col min="529" max="529" width="34.42578125" customWidth="1"/>
    <col min="769" max="772" width="2" customWidth="1"/>
    <col min="773" max="773" width="2.140625" customWidth="1"/>
    <col min="774" max="774" width="2.5703125" customWidth="1"/>
    <col min="775" max="775" width="32" customWidth="1"/>
    <col min="776" max="776" width="3.42578125" customWidth="1"/>
    <col min="777" max="777" width="10.5703125" customWidth="1"/>
    <col min="778" max="778" width="11.7109375" customWidth="1"/>
    <col min="779" max="779" width="12.42578125" customWidth="1"/>
    <col min="780" max="780" width="11.7109375" customWidth="1"/>
    <col min="781" max="784" width="0" hidden="1" customWidth="1"/>
    <col min="785" max="785" width="34.42578125" customWidth="1"/>
    <col min="1025" max="1028" width="2" customWidth="1"/>
    <col min="1029" max="1029" width="2.140625" customWidth="1"/>
    <col min="1030" max="1030" width="2.5703125" customWidth="1"/>
    <col min="1031" max="1031" width="32" customWidth="1"/>
    <col min="1032" max="1032" width="3.42578125" customWidth="1"/>
    <col min="1033" max="1033" width="10.5703125" customWidth="1"/>
    <col min="1034" max="1034" width="11.7109375" customWidth="1"/>
    <col min="1035" max="1035" width="12.42578125" customWidth="1"/>
    <col min="1036" max="1036" width="11.7109375" customWidth="1"/>
    <col min="1037" max="1040" width="0" hidden="1" customWidth="1"/>
    <col min="1041" max="1041" width="34.42578125" customWidth="1"/>
    <col min="1281" max="1284" width="2" customWidth="1"/>
    <col min="1285" max="1285" width="2.140625" customWidth="1"/>
    <col min="1286" max="1286" width="2.5703125" customWidth="1"/>
    <col min="1287" max="1287" width="32" customWidth="1"/>
    <col min="1288" max="1288" width="3.42578125" customWidth="1"/>
    <col min="1289" max="1289" width="10.5703125" customWidth="1"/>
    <col min="1290" max="1290" width="11.7109375" customWidth="1"/>
    <col min="1291" max="1291" width="12.42578125" customWidth="1"/>
    <col min="1292" max="1292" width="11.7109375" customWidth="1"/>
    <col min="1293" max="1296" width="0" hidden="1" customWidth="1"/>
    <col min="1297" max="1297" width="34.42578125" customWidth="1"/>
    <col min="1537" max="1540" width="2" customWidth="1"/>
    <col min="1541" max="1541" width="2.140625" customWidth="1"/>
    <col min="1542" max="1542" width="2.5703125" customWidth="1"/>
    <col min="1543" max="1543" width="32" customWidth="1"/>
    <col min="1544" max="1544" width="3.42578125" customWidth="1"/>
    <col min="1545" max="1545" width="10.5703125" customWidth="1"/>
    <col min="1546" max="1546" width="11.7109375" customWidth="1"/>
    <col min="1547" max="1547" width="12.42578125" customWidth="1"/>
    <col min="1548" max="1548" width="11.7109375" customWidth="1"/>
    <col min="1549" max="1552" width="0" hidden="1" customWidth="1"/>
    <col min="1553" max="1553" width="34.42578125" customWidth="1"/>
    <col min="1793" max="1796" width="2" customWidth="1"/>
    <col min="1797" max="1797" width="2.140625" customWidth="1"/>
    <col min="1798" max="1798" width="2.5703125" customWidth="1"/>
    <col min="1799" max="1799" width="32" customWidth="1"/>
    <col min="1800" max="1800" width="3.42578125" customWidth="1"/>
    <col min="1801" max="1801" width="10.5703125" customWidth="1"/>
    <col min="1802" max="1802" width="11.7109375" customWidth="1"/>
    <col min="1803" max="1803" width="12.42578125" customWidth="1"/>
    <col min="1804" max="1804" width="11.7109375" customWidth="1"/>
    <col min="1805" max="1808" width="0" hidden="1" customWidth="1"/>
    <col min="1809" max="1809" width="34.42578125" customWidth="1"/>
    <col min="2049" max="2052" width="2" customWidth="1"/>
    <col min="2053" max="2053" width="2.140625" customWidth="1"/>
    <col min="2054" max="2054" width="2.5703125" customWidth="1"/>
    <col min="2055" max="2055" width="32" customWidth="1"/>
    <col min="2056" max="2056" width="3.42578125" customWidth="1"/>
    <col min="2057" max="2057" width="10.5703125" customWidth="1"/>
    <col min="2058" max="2058" width="11.7109375" customWidth="1"/>
    <col min="2059" max="2059" width="12.42578125" customWidth="1"/>
    <col min="2060" max="2060" width="11.7109375" customWidth="1"/>
    <col min="2061" max="2064" width="0" hidden="1" customWidth="1"/>
    <col min="2065" max="2065" width="34.42578125" customWidth="1"/>
    <col min="2305" max="2308" width="2" customWidth="1"/>
    <col min="2309" max="2309" width="2.140625" customWidth="1"/>
    <col min="2310" max="2310" width="2.5703125" customWidth="1"/>
    <col min="2311" max="2311" width="32" customWidth="1"/>
    <col min="2312" max="2312" width="3.42578125" customWidth="1"/>
    <col min="2313" max="2313" width="10.5703125" customWidth="1"/>
    <col min="2314" max="2314" width="11.7109375" customWidth="1"/>
    <col min="2315" max="2315" width="12.42578125" customWidth="1"/>
    <col min="2316" max="2316" width="11.7109375" customWidth="1"/>
    <col min="2317" max="2320" width="0" hidden="1" customWidth="1"/>
    <col min="2321" max="2321" width="34.42578125" customWidth="1"/>
    <col min="2561" max="2564" width="2" customWidth="1"/>
    <col min="2565" max="2565" width="2.140625" customWidth="1"/>
    <col min="2566" max="2566" width="2.5703125" customWidth="1"/>
    <col min="2567" max="2567" width="32" customWidth="1"/>
    <col min="2568" max="2568" width="3.42578125" customWidth="1"/>
    <col min="2569" max="2569" width="10.5703125" customWidth="1"/>
    <col min="2570" max="2570" width="11.7109375" customWidth="1"/>
    <col min="2571" max="2571" width="12.42578125" customWidth="1"/>
    <col min="2572" max="2572" width="11.7109375" customWidth="1"/>
    <col min="2573" max="2576" width="0" hidden="1" customWidth="1"/>
    <col min="2577" max="2577" width="34.42578125" customWidth="1"/>
    <col min="2817" max="2820" width="2" customWidth="1"/>
    <col min="2821" max="2821" width="2.140625" customWidth="1"/>
    <col min="2822" max="2822" width="2.5703125" customWidth="1"/>
    <col min="2823" max="2823" width="32" customWidth="1"/>
    <col min="2824" max="2824" width="3.42578125" customWidth="1"/>
    <col min="2825" max="2825" width="10.5703125" customWidth="1"/>
    <col min="2826" max="2826" width="11.7109375" customWidth="1"/>
    <col min="2827" max="2827" width="12.42578125" customWidth="1"/>
    <col min="2828" max="2828" width="11.7109375" customWidth="1"/>
    <col min="2829" max="2832" width="0" hidden="1" customWidth="1"/>
    <col min="2833" max="2833" width="34.42578125" customWidth="1"/>
    <col min="3073" max="3076" width="2" customWidth="1"/>
    <col min="3077" max="3077" width="2.140625" customWidth="1"/>
    <col min="3078" max="3078" width="2.5703125" customWidth="1"/>
    <col min="3079" max="3079" width="32" customWidth="1"/>
    <col min="3080" max="3080" width="3.42578125" customWidth="1"/>
    <col min="3081" max="3081" width="10.5703125" customWidth="1"/>
    <col min="3082" max="3082" width="11.7109375" customWidth="1"/>
    <col min="3083" max="3083" width="12.42578125" customWidth="1"/>
    <col min="3084" max="3084" width="11.7109375" customWidth="1"/>
    <col min="3085" max="3088" width="0" hidden="1" customWidth="1"/>
    <col min="3089" max="3089" width="34.42578125" customWidth="1"/>
    <col min="3329" max="3332" width="2" customWidth="1"/>
    <col min="3333" max="3333" width="2.140625" customWidth="1"/>
    <col min="3334" max="3334" width="2.5703125" customWidth="1"/>
    <col min="3335" max="3335" width="32" customWidth="1"/>
    <col min="3336" max="3336" width="3.42578125" customWidth="1"/>
    <col min="3337" max="3337" width="10.5703125" customWidth="1"/>
    <col min="3338" max="3338" width="11.7109375" customWidth="1"/>
    <col min="3339" max="3339" width="12.42578125" customWidth="1"/>
    <col min="3340" max="3340" width="11.7109375" customWidth="1"/>
    <col min="3341" max="3344" width="0" hidden="1" customWidth="1"/>
    <col min="3345" max="3345" width="34.42578125" customWidth="1"/>
    <col min="3585" max="3588" width="2" customWidth="1"/>
    <col min="3589" max="3589" width="2.140625" customWidth="1"/>
    <col min="3590" max="3590" width="2.5703125" customWidth="1"/>
    <col min="3591" max="3591" width="32" customWidth="1"/>
    <col min="3592" max="3592" width="3.42578125" customWidth="1"/>
    <col min="3593" max="3593" width="10.5703125" customWidth="1"/>
    <col min="3594" max="3594" width="11.7109375" customWidth="1"/>
    <col min="3595" max="3595" width="12.42578125" customWidth="1"/>
    <col min="3596" max="3596" width="11.7109375" customWidth="1"/>
    <col min="3597" max="3600" width="0" hidden="1" customWidth="1"/>
    <col min="3601" max="3601" width="34.42578125" customWidth="1"/>
    <col min="3841" max="3844" width="2" customWidth="1"/>
    <col min="3845" max="3845" width="2.140625" customWidth="1"/>
    <col min="3846" max="3846" width="2.5703125" customWidth="1"/>
    <col min="3847" max="3847" width="32" customWidth="1"/>
    <col min="3848" max="3848" width="3.42578125" customWidth="1"/>
    <col min="3849" max="3849" width="10.5703125" customWidth="1"/>
    <col min="3850" max="3850" width="11.7109375" customWidth="1"/>
    <col min="3851" max="3851" width="12.42578125" customWidth="1"/>
    <col min="3852" max="3852" width="11.7109375" customWidth="1"/>
    <col min="3853" max="3856" width="0" hidden="1" customWidth="1"/>
    <col min="3857" max="3857" width="34.42578125" customWidth="1"/>
    <col min="4097" max="4100" width="2" customWidth="1"/>
    <col min="4101" max="4101" width="2.140625" customWidth="1"/>
    <col min="4102" max="4102" width="2.5703125" customWidth="1"/>
    <col min="4103" max="4103" width="32" customWidth="1"/>
    <col min="4104" max="4104" width="3.42578125" customWidth="1"/>
    <col min="4105" max="4105" width="10.5703125" customWidth="1"/>
    <col min="4106" max="4106" width="11.7109375" customWidth="1"/>
    <col min="4107" max="4107" width="12.42578125" customWidth="1"/>
    <col min="4108" max="4108" width="11.7109375" customWidth="1"/>
    <col min="4109" max="4112" width="0" hidden="1" customWidth="1"/>
    <col min="4113" max="4113" width="34.42578125" customWidth="1"/>
    <col min="4353" max="4356" width="2" customWidth="1"/>
    <col min="4357" max="4357" width="2.140625" customWidth="1"/>
    <col min="4358" max="4358" width="2.5703125" customWidth="1"/>
    <col min="4359" max="4359" width="32" customWidth="1"/>
    <col min="4360" max="4360" width="3.42578125" customWidth="1"/>
    <col min="4361" max="4361" width="10.5703125" customWidth="1"/>
    <col min="4362" max="4362" width="11.7109375" customWidth="1"/>
    <col min="4363" max="4363" width="12.42578125" customWidth="1"/>
    <col min="4364" max="4364" width="11.7109375" customWidth="1"/>
    <col min="4365" max="4368" width="0" hidden="1" customWidth="1"/>
    <col min="4369" max="4369" width="34.42578125" customWidth="1"/>
    <col min="4609" max="4612" width="2" customWidth="1"/>
    <col min="4613" max="4613" width="2.140625" customWidth="1"/>
    <col min="4614" max="4614" width="2.5703125" customWidth="1"/>
    <col min="4615" max="4615" width="32" customWidth="1"/>
    <col min="4616" max="4616" width="3.42578125" customWidth="1"/>
    <col min="4617" max="4617" width="10.5703125" customWidth="1"/>
    <col min="4618" max="4618" width="11.7109375" customWidth="1"/>
    <col min="4619" max="4619" width="12.42578125" customWidth="1"/>
    <col min="4620" max="4620" width="11.7109375" customWidth="1"/>
    <col min="4621" max="4624" width="0" hidden="1" customWidth="1"/>
    <col min="4625" max="4625" width="34.42578125" customWidth="1"/>
    <col min="4865" max="4868" width="2" customWidth="1"/>
    <col min="4869" max="4869" width="2.140625" customWidth="1"/>
    <col min="4870" max="4870" width="2.5703125" customWidth="1"/>
    <col min="4871" max="4871" width="32" customWidth="1"/>
    <col min="4872" max="4872" width="3.42578125" customWidth="1"/>
    <col min="4873" max="4873" width="10.5703125" customWidth="1"/>
    <col min="4874" max="4874" width="11.7109375" customWidth="1"/>
    <col min="4875" max="4875" width="12.42578125" customWidth="1"/>
    <col min="4876" max="4876" width="11.7109375" customWidth="1"/>
    <col min="4877" max="4880" width="0" hidden="1" customWidth="1"/>
    <col min="4881" max="4881" width="34.42578125" customWidth="1"/>
    <col min="5121" max="5124" width="2" customWidth="1"/>
    <col min="5125" max="5125" width="2.140625" customWidth="1"/>
    <col min="5126" max="5126" width="2.5703125" customWidth="1"/>
    <col min="5127" max="5127" width="32" customWidth="1"/>
    <col min="5128" max="5128" width="3.42578125" customWidth="1"/>
    <col min="5129" max="5129" width="10.5703125" customWidth="1"/>
    <col min="5130" max="5130" width="11.7109375" customWidth="1"/>
    <col min="5131" max="5131" width="12.42578125" customWidth="1"/>
    <col min="5132" max="5132" width="11.7109375" customWidth="1"/>
    <col min="5133" max="5136" width="0" hidden="1" customWidth="1"/>
    <col min="5137" max="5137" width="34.42578125" customWidth="1"/>
    <col min="5377" max="5380" width="2" customWidth="1"/>
    <col min="5381" max="5381" width="2.140625" customWidth="1"/>
    <col min="5382" max="5382" width="2.5703125" customWidth="1"/>
    <col min="5383" max="5383" width="32" customWidth="1"/>
    <col min="5384" max="5384" width="3.42578125" customWidth="1"/>
    <col min="5385" max="5385" width="10.5703125" customWidth="1"/>
    <col min="5386" max="5386" width="11.7109375" customWidth="1"/>
    <col min="5387" max="5387" width="12.42578125" customWidth="1"/>
    <col min="5388" max="5388" width="11.7109375" customWidth="1"/>
    <col min="5389" max="5392" width="0" hidden="1" customWidth="1"/>
    <col min="5393" max="5393" width="34.42578125" customWidth="1"/>
    <col min="5633" max="5636" width="2" customWidth="1"/>
    <col min="5637" max="5637" width="2.140625" customWidth="1"/>
    <col min="5638" max="5638" width="2.5703125" customWidth="1"/>
    <col min="5639" max="5639" width="32" customWidth="1"/>
    <col min="5640" max="5640" width="3.42578125" customWidth="1"/>
    <col min="5641" max="5641" width="10.5703125" customWidth="1"/>
    <col min="5642" max="5642" width="11.7109375" customWidth="1"/>
    <col min="5643" max="5643" width="12.42578125" customWidth="1"/>
    <col min="5644" max="5644" width="11.7109375" customWidth="1"/>
    <col min="5645" max="5648" width="0" hidden="1" customWidth="1"/>
    <col min="5649" max="5649" width="34.42578125" customWidth="1"/>
    <col min="5889" max="5892" width="2" customWidth="1"/>
    <col min="5893" max="5893" width="2.140625" customWidth="1"/>
    <col min="5894" max="5894" width="2.5703125" customWidth="1"/>
    <col min="5895" max="5895" width="32" customWidth="1"/>
    <col min="5896" max="5896" width="3.42578125" customWidth="1"/>
    <col min="5897" max="5897" width="10.5703125" customWidth="1"/>
    <col min="5898" max="5898" width="11.7109375" customWidth="1"/>
    <col min="5899" max="5899" width="12.42578125" customWidth="1"/>
    <col min="5900" max="5900" width="11.7109375" customWidth="1"/>
    <col min="5901" max="5904" width="0" hidden="1" customWidth="1"/>
    <col min="5905" max="5905" width="34.42578125" customWidth="1"/>
    <col min="6145" max="6148" width="2" customWidth="1"/>
    <col min="6149" max="6149" width="2.140625" customWidth="1"/>
    <col min="6150" max="6150" width="2.5703125" customWidth="1"/>
    <col min="6151" max="6151" width="32" customWidth="1"/>
    <col min="6152" max="6152" width="3.42578125" customWidth="1"/>
    <col min="6153" max="6153" width="10.5703125" customWidth="1"/>
    <col min="6154" max="6154" width="11.7109375" customWidth="1"/>
    <col min="6155" max="6155" width="12.42578125" customWidth="1"/>
    <col min="6156" max="6156" width="11.7109375" customWidth="1"/>
    <col min="6157" max="6160" width="0" hidden="1" customWidth="1"/>
    <col min="6161" max="6161" width="34.42578125" customWidth="1"/>
    <col min="6401" max="6404" width="2" customWidth="1"/>
    <col min="6405" max="6405" width="2.140625" customWidth="1"/>
    <col min="6406" max="6406" width="2.5703125" customWidth="1"/>
    <col min="6407" max="6407" width="32" customWidth="1"/>
    <col min="6408" max="6408" width="3.42578125" customWidth="1"/>
    <col min="6409" max="6409" width="10.5703125" customWidth="1"/>
    <col min="6410" max="6410" width="11.7109375" customWidth="1"/>
    <col min="6411" max="6411" width="12.42578125" customWidth="1"/>
    <col min="6412" max="6412" width="11.7109375" customWidth="1"/>
    <col min="6413" max="6416" width="0" hidden="1" customWidth="1"/>
    <col min="6417" max="6417" width="34.42578125" customWidth="1"/>
    <col min="6657" max="6660" width="2" customWidth="1"/>
    <col min="6661" max="6661" width="2.140625" customWidth="1"/>
    <col min="6662" max="6662" width="2.5703125" customWidth="1"/>
    <col min="6663" max="6663" width="32" customWidth="1"/>
    <col min="6664" max="6664" width="3.42578125" customWidth="1"/>
    <col min="6665" max="6665" width="10.5703125" customWidth="1"/>
    <col min="6666" max="6666" width="11.7109375" customWidth="1"/>
    <col min="6667" max="6667" width="12.42578125" customWidth="1"/>
    <col min="6668" max="6668" width="11.7109375" customWidth="1"/>
    <col min="6669" max="6672" width="0" hidden="1" customWidth="1"/>
    <col min="6673" max="6673" width="34.42578125" customWidth="1"/>
    <col min="6913" max="6916" width="2" customWidth="1"/>
    <col min="6917" max="6917" width="2.140625" customWidth="1"/>
    <col min="6918" max="6918" width="2.5703125" customWidth="1"/>
    <col min="6919" max="6919" width="32" customWidth="1"/>
    <col min="6920" max="6920" width="3.42578125" customWidth="1"/>
    <col min="6921" max="6921" width="10.5703125" customWidth="1"/>
    <col min="6922" max="6922" width="11.7109375" customWidth="1"/>
    <col min="6923" max="6923" width="12.42578125" customWidth="1"/>
    <col min="6924" max="6924" width="11.7109375" customWidth="1"/>
    <col min="6925" max="6928" width="0" hidden="1" customWidth="1"/>
    <col min="6929" max="6929" width="34.42578125" customWidth="1"/>
    <col min="7169" max="7172" width="2" customWidth="1"/>
    <col min="7173" max="7173" width="2.140625" customWidth="1"/>
    <col min="7174" max="7174" width="2.5703125" customWidth="1"/>
    <col min="7175" max="7175" width="32" customWidth="1"/>
    <col min="7176" max="7176" width="3.42578125" customWidth="1"/>
    <col min="7177" max="7177" width="10.5703125" customWidth="1"/>
    <col min="7178" max="7178" width="11.7109375" customWidth="1"/>
    <col min="7179" max="7179" width="12.42578125" customWidth="1"/>
    <col min="7180" max="7180" width="11.7109375" customWidth="1"/>
    <col min="7181" max="7184" width="0" hidden="1" customWidth="1"/>
    <col min="7185" max="7185" width="34.42578125" customWidth="1"/>
    <col min="7425" max="7428" width="2" customWidth="1"/>
    <col min="7429" max="7429" width="2.140625" customWidth="1"/>
    <col min="7430" max="7430" width="2.5703125" customWidth="1"/>
    <col min="7431" max="7431" width="32" customWidth="1"/>
    <col min="7432" max="7432" width="3.42578125" customWidth="1"/>
    <col min="7433" max="7433" width="10.5703125" customWidth="1"/>
    <col min="7434" max="7434" width="11.7109375" customWidth="1"/>
    <col min="7435" max="7435" width="12.42578125" customWidth="1"/>
    <col min="7436" max="7436" width="11.7109375" customWidth="1"/>
    <col min="7437" max="7440" width="0" hidden="1" customWidth="1"/>
    <col min="7441" max="7441" width="34.42578125" customWidth="1"/>
    <col min="7681" max="7684" width="2" customWidth="1"/>
    <col min="7685" max="7685" width="2.140625" customWidth="1"/>
    <col min="7686" max="7686" width="2.5703125" customWidth="1"/>
    <col min="7687" max="7687" width="32" customWidth="1"/>
    <col min="7688" max="7688" width="3.42578125" customWidth="1"/>
    <col min="7689" max="7689" width="10.5703125" customWidth="1"/>
    <col min="7690" max="7690" width="11.7109375" customWidth="1"/>
    <col min="7691" max="7691" width="12.42578125" customWidth="1"/>
    <col min="7692" max="7692" width="11.7109375" customWidth="1"/>
    <col min="7693" max="7696" width="0" hidden="1" customWidth="1"/>
    <col min="7697" max="7697" width="34.42578125" customWidth="1"/>
    <col min="7937" max="7940" width="2" customWidth="1"/>
    <col min="7941" max="7941" width="2.140625" customWidth="1"/>
    <col min="7942" max="7942" width="2.5703125" customWidth="1"/>
    <col min="7943" max="7943" width="32" customWidth="1"/>
    <col min="7944" max="7944" width="3.42578125" customWidth="1"/>
    <col min="7945" max="7945" width="10.5703125" customWidth="1"/>
    <col min="7946" max="7946" width="11.7109375" customWidth="1"/>
    <col min="7947" max="7947" width="12.42578125" customWidth="1"/>
    <col min="7948" max="7948" width="11.7109375" customWidth="1"/>
    <col min="7949" max="7952" width="0" hidden="1" customWidth="1"/>
    <col min="7953" max="7953" width="34.42578125" customWidth="1"/>
    <col min="8193" max="8196" width="2" customWidth="1"/>
    <col min="8197" max="8197" width="2.140625" customWidth="1"/>
    <col min="8198" max="8198" width="2.5703125" customWidth="1"/>
    <col min="8199" max="8199" width="32" customWidth="1"/>
    <col min="8200" max="8200" width="3.42578125" customWidth="1"/>
    <col min="8201" max="8201" width="10.5703125" customWidth="1"/>
    <col min="8202" max="8202" width="11.7109375" customWidth="1"/>
    <col min="8203" max="8203" width="12.42578125" customWidth="1"/>
    <col min="8204" max="8204" width="11.7109375" customWidth="1"/>
    <col min="8205" max="8208" width="0" hidden="1" customWidth="1"/>
    <col min="8209" max="8209" width="34.42578125" customWidth="1"/>
    <col min="8449" max="8452" width="2" customWidth="1"/>
    <col min="8453" max="8453" width="2.140625" customWidth="1"/>
    <col min="8454" max="8454" width="2.5703125" customWidth="1"/>
    <col min="8455" max="8455" width="32" customWidth="1"/>
    <col min="8456" max="8456" width="3.42578125" customWidth="1"/>
    <col min="8457" max="8457" width="10.5703125" customWidth="1"/>
    <col min="8458" max="8458" width="11.7109375" customWidth="1"/>
    <col min="8459" max="8459" width="12.42578125" customWidth="1"/>
    <col min="8460" max="8460" width="11.7109375" customWidth="1"/>
    <col min="8461" max="8464" width="0" hidden="1" customWidth="1"/>
    <col min="8465" max="8465" width="34.42578125" customWidth="1"/>
    <col min="8705" max="8708" width="2" customWidth="1"/>
    <col min="8709" max="8709" width="2.140625" customWidth="1"/>
    <col min="8710" max="8710" width="2.5703125" customWidth="1"/>
    <col min="8711" max="8711" width="32" customWidth="1"/>
    <col min="8712" max="8712" width="3.42578125" customWidth="1"/>
    <col min="8713" max="8713" width="10.5703125" customWidth="1"/>
    <col min="8714" max="8714" width="11.7109375" customWidth="1"/>
    <col min="8715" max="8715" width="12.42578125" customWidth="1"/>
    <col min="8716" max="8716" width="11.7109375" customWidth="1"/>
    <col min="8717" max="8720" width="0" hidden="1" customWidth="1"/>
    <col min="8721" max="8721" width="34.42578125" customWidth="1"/>
    <col min="8961" max="8964" width="2" customWidth="1"/>
    <col min="8965" max="8965" width="2.140625" customWidth="1"/>
    <col min="8966" max="8966" width="2.5703125" customWidth="1"/>
    <col min="8967" max="8967" width="32" customWidth="1"/>
    <col min="8968" max="8968" width="3.42578125" customWidth="1"/>
    <col min="8969" max="8969" width="10.5703125" customWidth="1"/>
    <col min="8970" max="8970" width="11.7109375" customWidth="1"/>
    <col min="8971" max="8971" width="12.42578125" customWidth="1"/>
    <col min="8972" max="8972" width="11.7109375" customWidth="1"/>
    <col min="8973" max="8976" width="0" hidden="1" customWidth="1"/>
    <col min="8977" max="8977" width="34.42578125" customWidth="1"/>
    <col min="9217" max="9220" width="2" customWidth="1"/>
    <col min="9221" max="9221" width="2.140625" customWidth="1"/>
    <col min="9222" max="9222" width="2.5703125" customWidth="1"/>
    <col min="9223" max="9223" width="32" customWidth="1"/>
    <col min="9224" max="9224" width="3.42578125" customWidth="1"/>
    <col min="9225" max="9225" width="10.5703125" customWidth="1"/>
    <col min="9226" max="9226" width="11.7109375" customWidth="1"/>
    <col min="9227" max="9227" width="12.42578125" customWidth="1"/>
    <col min="9228" max="9228" width="11.7109375" customWidth="1"/>
    <col min="9229" max="9232" width="0" hidden="1" customWidth="1"/>
    <col min="9233" max="9233" width="34.42578125" customWidth="1"/>
    <col min="9473" max="9476" width="2" customWidth="1"/>
    <col min="9477" max="9477" width="2.140625" customWidth="1"/>
    <col min="9478" max="9478" width="2.5703125" customWidth="1"/>
    <col min="9479" max="9479" width="32" customWidth="1"/>
    <col min="9480" max="9480" width="3.42578125" customWidth="1"/>
    <col min="9481" max="9481" width="10.5703125" customWidth="1"/>
    <col min="9482" max="9482" width="11.7109375" customWidth="1"/>
    <col min="9483" max="9483" width="12.42578125" customWidth="1"/>
    <col min="9484" max="9484" width="11.7109375" customWidth="1"/>
    <col min="9485" max="9488" width="0" hidden="1" customWidth="1"/>
    <col min="9489" max="9489" width="34.42578125" customWidth="1"/>
    <col min="9729" max="9732" width="2" customWidth="1"/>
    <col min="9733" max="9733" width="2.140625" customWidth="1"/>
    <col min="9734" max="9734" width="2.5703125" customWidth="1"/>
    <col min="9735" max="9735" width="32" customWidth="1"/>
    <col min="9736" max="9736" width="3.42578125" customWidth="1"/>
    <col min="9737" max="9737" width="10.5703125" customWidth="1"/>
    <col min="9738" max="9738" width="11.7109375" customWidth="1"/>
    <col min="9739" max="9739" width="12.42578125" customWidth="1"/>
    <col min="9740" max="9740" width="11.7109375" customWidth="1"/>
    <col min="9741" max="9744" width="0" hidden="1" customWidth="1"/>
    <col min="9745" max="9745" width="34.42578125" customWidth="1"/>
    <col min="9985" max="9988" width="2" customWidth="1"/>
    <col min="9989" max="9989" width="2.140625" customWidth="1"/>
    <col min="9990" max="9990" width="2.5703125" customWidth="1"/>
    <col min="9991" max="9991" width="32" customWidth="1"/>
    <col min="9992" max="9992" width="3.42578125" customWidth="1"/>
    <col min="9993" max="9993" width="10.5703125" customWidth="1"/>
    <col min="9994" max="9994" width="11.7109375" customWidth="1"/>
    <col min="9995" max="9995" width="12.42578125" customWidth="1"/>
    <col min="9996" max="9996" width="11.7109375" customWidth="1"/>
    <col min="9997" max="10000" width="0" hidden="1" customWidth="1"/>
    <col min="10001" max="10001" width="34.42578125" customWidth="1"/>
    <col min="10241" max="10244" width="2" customWidth="1"/>
    <col min="10245" max="10245" width="2.140625" customWidth="1"/>
    <col min="10246" max="10246" width="2.5703125" customWidth="1"/>
    <col min="10247" max="10247" width="32" customWidth="1"/>
    <col min="10248" max="10248" width="3.42578125" customWidth="1"/>
    <col min="10249" max="10249" width="10.5703125" customWidth="1"/>
    <col min="10250" max="10250" width="11.7109375" customWidth="1"/>
    <col min="10251" max="10251" width="12.42578125" customWidth="1"/>
    <col min="10252" max="10252" width="11.7109375" customWidth="1"/>
    <col min="10253" max="10256" width="0" hidden="1" customWidth="1"/>
    <col min="10257" max="10257" width="34.42578125" customWidth="1"/>
    <col min="10497" max="10500" width="2" customWidth="1"/>
    <col min="10501" max="10501" width="2.140625" customWidth="1"/>
    <col min="10502" max="10502" width="2.5703125" customWidth="1"/>
    <col min="10503" max="10503" width="32" customWidth="1"/>
    <col min="10504" max="10504" width="3.42578125" customWidth="1"/>
    <col min="10505" max="10505" width="10.5703125" customWidth="1"/>
    <col min="10506" max="10506" width="11.7109375" customWidth="1"/>
    <col min="10507" max="10507" width="12.42578125" customWidth="1"/>
    <col min="10508" max="10508" width="11.7109375" customWidth="1"/>
    <col min="10509" max="10512" width="0" hidden="1" customWidth="1"/>
    <col min="10513" max="10513" width="34.42578125" customWidth="1"/>
    <col min="10753" max="10756" width="2" customWidth="1"/>
    <col min="10757" max="10757" width="2.140625" customWidth="1"/>
    <col min="10758" max="10758" width="2.5703125" customWidth="1"/>
    <col min="10759" max="10759" width="32" customWidth="1"/>
    <col min="10760" max="10760" width="3.42578125" customWidth="1"/>
    <col min="10761" max="10761" width="10.5703125" customWidth="1"/>
    <col min="10762" max="10762" width="11.7109375" customWidth="1"/>
    <col min="10763" max="10763" width="12.42578125" customWidth="1"/>
    <col min="10764" max="10764" width="11.7109375" customWidth="1"/>
    <col min="10765" max="10768" width="0" hidden="1" customWidth="1"/>
    <col min="10769" max="10769" width="34.42578125" customWidth="1"/>
    <col min="11009" max="11012" width="2" customWidth="1"/>
    <col min="11013" max="11013" width="2.140625" customWidth="1"/>
    <col min="11014" max="11014" width="2.5703125" customWidth="1"/>
    <col min="11015" max="11015" width="32" customWidth="1"/>
    <col min="11016" max="11016" width="3.42578125" customWidth="1"/>
    <col min="11017" max="11017" width="10.5703125" customWidth="1"/>
    <col min="11018" max="11018" width="11.7109375" customWidth="1"/>
    <col min="11019" max="11019" width="12.42578125" customWidth="1"/>
    <col min="11020" max="11020" width="11.7109375" customWidth="1"/>
    <col min="11021" max="11024" width="0" hidden="1" customWidth="1"/>
    <col min="11025" max="11025" width="34.42578125" customWidth="1"/>
    <col min="11265" max="11268" width="2" customWidth="1"/>
    <col min="11269" max="11269" width="2.140625" customWidth="1"/>
    <col min="11270" max="11270" width="2.5703125" customWidth="1"/>
    <col min="11271" max="11271" width="32" customWidth="1"/>
    <col min="11272" max="11272" width="3.42578125" customWidth="1"/>
    <col min="11273" max="11273" width="10.5703125" customWidth="1"/>
    <col min="11274" max="11274" width="11.7109375" customWidth="1"/>
    <col min="11275" max="11275" width="12.42578125" customWidth="1"/>
    <col min="11276" max="11276" width="11.7109375" customWidth="1"/>
    <col min="11277" max="11280" width="0" hidden="1" customWidth="1"/>
    <col min="11281" max="11281" width="34.42578125" customWidth="1"/>
    <col min="11521" max="11524" width="2" customWidth="1"/>
    <col min="11525" max="11525" width="2.140625" customWidth="1"/>
    <col min="11526" max="11526" width="2.5703125" customWidth="1"/>
    <col min="11527" max="11527" width="32" customWidth="1"/>
    <col min="11528" max="11528" width="3.42578125" customWidth="1"/>
    <col min="11529" max="11529" width="10.5703125" customWidth="1"/>
    <col min="11530" max="11530" width="11.7109375" customWidth="1"/>
    <col min="11531" max="11531" width="12.42578125" customWidth="1"/>
    <col min="11532" max="11532" width="11.7109375" customWidth="1"/>
    <col min="11533" max="11536" width="0" hidden="1" customWidth="1"/>
    <col min="11537" max="11537" width="34.42578125" customWidth="1"/>
    <col min="11777" max="11780" width="2" customWidth="1"/>
    <col min="11781" max="11781" width="2.140625" customWidth="1"/>
    <col min="11782" max="11782" width="2.5703125" customWidth="1"/>
    <col min="11783" max="11783" width="32" customWidth="1"/>
    <col min="11784" max="11784" width="3.42578125" customWidth="1"/>
    <col min="11785" max="11785" width="10.5703125" customWidth="1"/>
    <col min="11786" max="11786" width="11.7109375" customWidth="1"/>
    <col min="11787" max="11787" width="12.42578125" customWidth="1"/>
    <col min="11788" max="11788" width="11.7109375" customWidth="1"/>
    <col min="11789" max="11792" width="0" hidden="1" customWidth="1"/>
    <col min="11793" max="11793" width="34.42578125" customWidth="1"/>
    <col min="12033" max="12036" width="2" customWidth="1"/>
    <col min="12037" max="12037" width="2.140625" customWidth="1"/>
    <col min="12038" max="12038" width="2.5703125" customWidth="1"/>
    <col min="12039" max="12039" width="32" customWidth="1"/>
    <col min="12040" max="12040" width="3.42578125" customWidth="1"/>
    <col min="12041" max="12041" width="10.5703125" customWidth="1"/>
    <col min="12042" max="12042" width="11.7109375" customWidth="1"/>
    <col min="12043" max="12043" width="12.42578125" customWidth="1"/>
    <col min="12044" max="12044" width="11.7109375" customWidth="1"/>
    <col min="12045" max="12048" width="0" hidden="1" customWidth="1"/>
    <col min="12049" max="12049" width="34.42578125" customWidth="1"/>
    <col min="12289" max="12292" width="2" customWidth="1"/>
    <col min="12293" max="12293" width="2.140625" customWidth="1"/>
    <col min="12294" max="12294" width="2.5703125" customWidth="1"/>
    <col min="12295" max="12295" width="32" customWidth="1"/>
    <col min="12296" max="12296" width="3.42578125" customWidth="1"/>
    <col min="12297" max="12297" width="10.5703125" customWidth="1"/>
    <col min="12298" max="12298" width="11.7109375" customWidth="1"/>
    <col min="12299" max="12299" width="12.42578125" customWidth="1"/>
    <col min="12300" max="12300" width="11.7109375" customWidth="1"/>
    <col min="12301" max="12304" width="0" hidden="1" customWidth="1"/>
    <col min="12305" max="12305" width="34.42578125" customWidth="1"/>
    <col min="12545" max="12548" width="2" customWidth="1"/>
    <col min="12549" max="12549" width="2.140625" customWidth="1"/>
    <col min="12550" max="12550" width="2.5703125" customWidth="1"/>
    <col min="12551" max="12551" width="32" customWidth="1"/>
    <col min="12552" max="12552" width="3.42578125" customWidth="1"/>
    <col min="12553" max="12553" width="10.5703125" customWidth="1"/>
    <col min="12554" max="12554" width="11.7109375" customWidth="1"/>
    <col min="12555" max="12555" width="12.42578125" customWidth="1"/>
    <col min="12556" max="12556" width="11.7109375" customWidth="1"/>
    <col min="12557" max="12560" width="0" hidden="1" customWidth="1"/>
    <col min="12561" max="12561" width="34.42578125" customWidth="1"/>
    <col min="12801" max="12804" width="2" customWidth="1"/>
    <col min="12805" max="12805" width="2.140625" customWidth="1"/>
    <col min="12806" max="12806" width="2.5703125" customWidth="1"/>
    <col min="12807" max="12807" width="32" customWidth="1"/>
    <col min="12808" max="12808" width="3.42578125" customWidth="1"/>
    <col min="12809" max="12809" width="10.5703125" customWidth="1"/>
    <col min="12810" max="12810" width="11.7109375" customWidth="1"/>
    <col min="12811" max="12811" width="12.42578125" customWidth="1"/>
    <col min="12812" max="12812" width="11.7109375" customWidth="1"/>
    <col min="12813" max="12816" width="0" hidden="1" customWidth="1"/>
    <col min="12817" max="12817" width="34.42578125" customWidth="1"/>
    <col min="13057" max="13060" width="2" customWidth="1"/>
    <col min="13061" max="13061" width="2.140625" customWidth="1"/>
    <col min="13062" max="13062" width="2.5703125" customWidth="1"/>
    <col min="13063" max="13063" width="32" customWidth="1"/>
    <col min="13064" max="13064" width="3.42578125" customWidth="1"/>
    <col min="13065" max="13065" width="10.5703125" customWidth="1"/>
    <col min="13066" max="13066" width="11.7109375" customWidth="1"/>
    <col min="13067" max="13067" width="12.42578125" customWidth="1"/>
    <col min="13068" max="13068" width="11.7109375" customWidth="1"/>
    <col min="13069" max="13072" width="0" hidden="1" customWidth="1"/>
    <col min="13073" max="13073" width="34.42578125" customWidth="1"/>
    <col min="13313" max="13316" width="2" customWidth="1"/>
    <col min="13317" max="13317" width="2.140625" customWidth="1"/>
    <col min="13318" max="13318" width="2.5703125" customWidth="1"/>
    <col min="13319" max="13319" width="32" customWidth="1"/>
    <col min="13320" max="13320" width="3.42578125" customWidth="1"/>
    <col min="13321" max="13321" width="10.5703125" customWidth="1"/>
    <col min="13322" max="13322" width="11.7109375" customWidth="1"/>
    <col min="13323" max="13323" width="12.42578125" customWidth="1"/>
    <col min="13324" max="13324" width="11.7109375" customWidth="1"/>
    <col min="13325" max="13328" width="0" hidden="1" customWidth="1"/>
    <col min="13329" max="13329" width="34.42578125" customWidth="1"/>
    <col min="13569" max="13572" width="2" customWidth="1"/>
    <col min="13573" max="13573" width="2.140625" customWidth="1"/>
    <col min="13574" max="13574" width="2.5703125" customWidth="1"/>
    <col min="13575" max="13575" width="32" customWidth="1"/>
    <col min="13576" max="13576" width="3.42578125" customWidth="1"/>
    <col min="13577" max="13577" width="10.5703125" customWidth="1"/>
    <col min="13578" max="13578" width="11.7109375" customWidth="1"/>
    <col min="13579" max="13579" width="12.42578125" customWidth="1"/>
    <col min="13580" max="13580" width="11.7109375" customWidth="1"/>
    <col min="13581" max="13584" width="0" hidden="1" customWidth="1"/>
    <col min="13585" max="13585" width="34.42578125" customWidth="1"/>
    <col min="13825" max="13828" width="2" customWidth="1"/>
    <col min="13829" max="13829" width="2.140625" customWidth="1"/>
    <col min="13830" max="13830" width="2.5703125" customWidth="1"/>
    <col min="13831" max="13831" width="32" customWidth="1"/>
    <col min="13832" max="13832" width="3.42578125" customWidth="1"/>
    <col min="13833" max="13833" width="10.5703125" customWidth="1"/>
    <col min="13834" max="13834" width="11.7109375" customWidth="1"/>
    <col min="13835" max="13835" width="12.42578125" customWidth="1"/>
    <col min="13836" max="13836" width="11.7109375" customWidth="1"/>
    <col min="13837" max="13840" width="0" hidden="1" customWidth="1"/>
    <col min="13841" max="13841" width="34.42578125" customWidth="1"/>
    <col min="14081" max="14084" width="2" customWidth="1"/>
    <col min="14085" max="14085" width="2.140625" customWidth="1"/>
    <col min="14086" max="14086" width="2.5703125" customWidth="1"/>
    <col min="14087" max="14087" width="32" customWidth="1"/>
    <col min="14088" max="14088" width="3.42578125" customWidth="1"/>
    <col min="14089" max="14089" width="10.5703125" customWidth="1"/>
    <col min="14090" max="14090" width="11.7109375" customWidth="1"/>
    <col min="14091" max="14091" width="12.42578125" customWidth="1"/>
    <col min="14092" max="14092" width="11.7109375" customWidth="1"/>
    <col min="14093" max="14096" width="0" hidden="1" customWidth="1"/>
    <col min="14097" max="14097" width="34.42578125" customWidth="1"/>
    <col min="14337" max="14340" width="2" customWidth="1"/>
    <col min="14341" max="14341" width="2.140625" customWidth="1"/>
    <col min="14342" max="14342" width="2.5703125" customWidth="1"/>
    <col min="14343" max="14343" width="32" customWidth="1"/>
    <col min="14344" max="14344" width="3.42578125" customWidth="1"/>
    <col min="14345" max="14345" width="10.5703125" customWidth="1"/>
    <col min="14346" max="14346" width="11.7109375" customWidth="1"/>
    <col min="14347" max="14347" width="12.42578125" customWidth="1"/>
    <col min="14348" max="14348" width="11.7109375" customWidth="1"/>
    <col min="14349" max="14352" width="0" hidden="1" customWidth="1"/>
    <col min="14353" max="14353" width="34.42578125" customWidth="1"/>
    <col min="14593" max="14596" width="2" customWidth="1"/>
    <col min="14597" max="14597" width="2.140625" customWidth="1"/>
    <col min="14598" max="14598" width="2.5703125" customWidth="1"/>
    <col min="14599" max="14599" width="32" customWidth="1"/>
    <col min="14600" max="14600" width="3.42578125" customWidth="1"/>
    <col min="14601" max="14601" width="10.5703125" customWidth="1"/>
    <col min="14602" max="14602" width="11.7109375" customWidth="1"/>
    <col min="14603" max="14603" width="12.42578125" customWidth="1"/>
    <col min="14604" max="14604" width="11.7109375" customWidth="1"/>
    <col min="14605" max="14608" width="0" hidden="1" customWidth="1"/>
    <col min="14609" max="14609" width="34.42578125" customWidth="1"/>
    <col min="14849" max="14852" width="2" customWidth="1"/>
    <col min="14853" max="14853" width="2.140625" customWidth="1"/>
    <col min="14854" max="14854" width="2.5703125" customWidth="1"/>
    <col min="14855" max="14855" width="32" customWidth="1"/>
    <col min="14856" max="14856" width="3.42578125" customWidth="1"/>
    <col min="14857" max="14857" width="10.5703125" customWidth="1"/>
    <col min="14858" max="14858" width="11.7109375" customWidth="1"/>
    <col min="14859" max="14859" width="12.42578125" customWidth="1"/>
    <col min="14860" max="14860" width="11.7109375" customWidth="1"/>
    <col min="14861" max="14864" width="0" hidden="1" customWidth="1"/>
    <col min="14865" max="14865" width="34.42578125" customWidth="1"/>
    <col min="15105" max="15108" width="2" customWidth="1"/>
    <col min="15109" max="15109" width="2.140625" customWidth="1"/>
    <col min="15110" max="15110" width="2.5703125" customWidth="1"/>
    <col min="15111" max="15111" width="32" customWidth="1"/>
    <col min="15112" max="15112" width="3.42578125" customWidth="1"/>
    <col min="15113" max="15113" width="10.5703125" customWidth="1"/>
    <col min="15114" max="15114" width="11.7109375" customWidth="1"/>
    <col min="15115" max="15115" width="12.42578125" customWidth="1"/>
    <col min="15116" max="15116" width="11.7109375" customWidth="1"/>
    <col min="15117" max="15120" width="0" hidden="1" customWidth="1"/>
    <col min="15121" max="15121" width="34.42578125" customWidth="1"/>
    <col min="15361" max="15364" width="2" customWidth="1"/>
    <col min="15365" max="15365" width="2.140625" customWidth="1"/>
    <col min="15366" max="15366" width="2.5703125" customWidth="1"/>
    <col min="15367" max="15367" width="32" customWidth="1"/>
    <col min="15368" max="15368" width="3.42578125" customWidth="1"/>
    <col min="15369" max="15369" width="10.5703125" customWidth="1"/>
    <col min="15370" max="15370" width="11.7109375" customWidth="1"/>
    <col min="15371" max="15371" width="12.42578125" customWidth="1"/>
    <col min="15372" max="15372" width="11.7109375" customWidth="1"/>
    <col min="15373" max="15376" width="0" hidden="1" customWidth="1"/>
    <col min="15377" max="15377" width="34.42578125" customWidth="1"/>
    <col min="15617" max="15620" width="2" customWidth="1"/>
    <col min="15621" max="15621" width="2.140625" customWidth="1"/>
    <col min="15622" max="15622" width="2.5703125" customWidth="1"/>
    <col min="15623" max="15623" width="32" customWidth="1"/>
    <col min="15624" max="15624" width="3.42578125" customWidth="1"/>
    <col min="15625" max="15625" width="10.5703125" customWidth="1"/>
    <col min="15626" max="15626" width="11.7109375" customWidth="1"/>
    <col min="15627" max="15627" width="12.42578125" customWidth="1"/>
    <col min="15628" max="15628" width="11.7109375" customWidth="1"/>
    <col min="15629" max="15632" width="0" hidden="1" customWidth="1"/>
    <col min="15633" max="15633" width="34.42578125" customWidth="1"/>
    <col min="15873" max="15876" width="2" customWidth="1"/>
    <col min="15877" max="15877" width="2.140625" customWidth="1"/>
    <col min="15878" max="15878" width="2.5703125" customWidth="1"/>
    <col min="15879" max="15879" width="32" customWidth="1"/>
    <col min="15880" max="15880" width="3.42578125" customWidth="1"/>
    <col min="15881" max="15881" width="10.5703125" customWidth="1"/>
    <col min="15882" max="15882" width="11.7109375" customWidth="1"/>
    <col min="15883" max="15883" width="12.42578125" customWidth="1"/>
    <col min="15884" max="15884" width="11.7109375" customWidth="1"/>
    <col min="15885" max="15888" width="0" hidden="1" customWidth="1"/>
    <col min="15889" max="15889" width="34.42578125" customWidth="1"/>
    <col min="16129" max="16132" width="2" customWidth="1"/>
    <col min="16133" max="16133" width="2.140625" customWidth="1"/>
    <col min="16134" max="16134" width="2.5703125" customWidth="1"/>
    <col min="16135" max="16135" width="32" customWidth="1"/>
    <col min="16136" max="16136" width="3.42578125" customWidth="1"/>
    <col min="16137" max="16137" width="10.5703125" customWidth="1"/>
    <col min="16138" max="16138" width="11.7109375" customWidth="1"/>
    <col min="16139" max="16139" width="12.42578125" customWidth="1"/>
    <col min="16140" max="16140" width="11.7109375" customWidth="1"/>
    <col min="16141" max="16144" width="0" hidden="1" customWidth="1"/>
    <col min="16145" max="16145" width="34.42578125" customWidth="1"/>
  </cols>
  <sheetData>
    <row r="1" spans="1:16" ht="9.9499999999999993" customHeight="1">
      <c r="G1" s="2"/>
      <c r="H1" s="3"/>
      <c r="I1" s="4"/>
      <c r="J1" s="349" t="s">
        <v>0</v>
      </c>
      <c r="K1" s="349"/>
      <c r="L1" s="349"/>
      <c r="M1" s="91"/>
      <c r="N1" s="349"/>
      <c r="O1" s="349"/>
      <c r="P1" s="349"/>
    </row>
    <row r="2" spans="1:16" ht="9.9499999999999993" customHeight="1">
      <c r="H2" s="3"/>
      <c r="I2"/>
      <c r="J2" s="349" t="s">
        <v>1</v>
      </c>
      <c r="K2" s="349"/>
      <c r="L2" s="349"/>
      <c r="M2" s="91"/>
      <c r="N2" s="349"/>
      <c r="O2" s="349"/>
      <c r="P2" s="349"/>
    </row>
    <row r="3" spans="1:16" ht="9.9499999999999993" customHeight="1">
      <c r="H3" s="5"/>
      <c r="I3" s="3"/>
      <c r="J3" s="349" t="s">
        <v>2</v>
      </c>
      <c r="K3" s="349"/>
      <c r="L3" s="349"/>
      <c r="M3" s="91"/>
      <c r="N3" s="349"/>
      <c r="O3" s="349"/>
      <c r="P3" s="349"/>
    </row>
    <row r="4" spans="1:16" ht="9.9499999999999993" customHeight="1">
      <c r="G4" s="6" t="s">
        <v>3</v>
      </c>
      <c r="H4" s="3"/>
      <c r="I4"/>
      <c r="J4" s="349" t="s">
        <v>4</v>
      </c>
      <c r="K4" s="349"/>
      <c r="L4" s="349"/>
      <c r="M4" s="91"/>
      <c r="N4" s="92"/>
      <c r="O4" s="92"/>
      <c r="P4" s="349"/>
    </row>
    <row r="5" spans="1:16" ht="9.9499999999999993" customHeight="1">
      <c r="H5" s="7"/>
      <c r="I5"/>
      <c r="J5" s="349" t="s">
        <v>488</v>
      </c>
      <c r="K5" s="349"/>
      <c r="L5" s="349"/>
      <c r="M5" s="91"/>
      <c r="N5" s="349"/>
      <c r="O5" s="349"/>
      <c r="P5" s="349"/>
    </row>
    <row r="6" spans="1:16" ht="28.5" customHeight="1">
      <c r="G6" s="615" t="s">
        <v>5</v>
      </c>
      <c r="H6" s="615"/>
      <c r="I6" s="615"/>
      <c r="J6" s="615"/>
      <c r="K6" s="615"/>
      <c r="L6" s="8"/>
      <c r="M6" s="91"/>
    </row>
    <row r="7" spans="1:16">
      <c r="A7" s="623" t="s">
        <v>6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91"/>
    </row>
    <row r="8" spans="1:16" ht="15.75" customHeight="1">
      <c r="A8" s="350"/>
      <c r="B8" s="351"/>
      <c r="C8" s="351"/>
      <c r="D8" s="351"/>
      <c r="E8" s="351"/>
      <c r="F8" s="351"/>
      <c r="G8" s="625" t="s">
        <v>7</v>
      </c>
      <c r="H8" s="625"/>
      <c r="I8" s="625"/>
      <c r="J8" s="625"/>
      <c r="K8" s="625"/>
      <c r="L8" s="351"/>
      <c r="M8" s="91"/>
    </row>
    <row r="9" spans="1:16" ht="15.75" customHeight="1">
      <c r="A9" s="619" t="s">
        <v>495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91"/>
      <c r="P9" s="1" t="s">
        <v>17</v>
      </c>
    </row>
    <row r="10" spans="1:16">
      <c r="G10" s="620" t="s">
        <v>496</v>
      </c>
      <c r="H10" s="620"/>
      <c r="I10" s="620"/>
      <c r="J10" s="620"/>
      <c r="K10" s="620"/>
      <c r="M10" s="91"/>
    </row>
    <row r="11" spans="1:16">
      <c r="G11" s="626" t="s">
        <v>537</v>
      </c>
      <c r="H11" s="626"/>
      <c r="I11" s="626"/>
      <c r="J11" s="626"/>
      <c r="K11" s="626"/>
    </row>
    <row r="13" spans="1:16" ht="15.75" customHeight="1">
      <c r="B13" s="619" t="s">
        <v>8</v>
      </c>
      <c r="C13" s="619"/>
      <c r="D13" s="619"/>
      <c r="E13" s="619"/>
      <c r="F13" s="619"/>
      <c r="G13" s="619"/>
      <c r="H13" s="619"/>
      <c r="I13" s="619"/>
      <c r="J13" s="619"/>
      <c r="K13" s="619"/>
      <c r="L13" s="619"/>
    </row>
    <row r="15" spans="1:16">
      <c r="G15" s="620" t="s">
        <v>497</v>
      </c>
      <c r="H15" s="620"/>
      <c r="I15" s="620"/>
      <c r="J15" s="620"/>
      <c r="K15" s="620"/>
    </row>
    <row r="16" spans="1:16">
      <c r="G16" s="621" t="s">
        <v>9</v>
      </c>
      <c r="H16" s="621"/>
      <c r="I16" s="621"/>
      <c r="J16" s="621"/>
      <c r="K16" s="621"/>
    </row>
    <row r="17" spans="1:18">
      <c r="B17"/>
      <c r="C17"/>
      <c r="D17"/>
      <c r="E17" s="622" t="s">
        <v>10</v>
      </c>
      <c r="F17" s="622"/>
      <c r="G17" s="622"/>
      <c r="H17" s="622"/>
      <c r="I17" s="622"/>
      <c r="J17" s="622"/>
      <c r="K17" s="622"/>
      <c r="L17"/>
    </row>
    <row r="18" spans="1:18">
      <c r="A18" s="627" t="s">
        <v>11</v>
      </c>
      <c r="B18" s="627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3"/>
    </row>
    <row r="19" spans="1:18">
      <c r="F19" s="1"/>
      <c r="J19" s="9"/>
      <c r="K19" s="10"/>
      <c r="L19" s="11" t="s">
        <v>12</v>
      </c>
      <c r="M19" s="93"/>
    </row>
    <row r="20" spans="1:18">
      <c r="F20" s="1"/>
      <c r="J20" s="12" t="s">
        <v>13</v>
      </c>
      <c r="K20" s="5"/>
      <c r="L20" s="13"/>
      <c r="M20" s="93"/>
    </row>
    <row r="21" spans="1:18">
      <c r="E21" s="349"/>
      <c r="F21" s="352"/>
      <c r="I21" s="14"/>
      <c r="J21" s="14"/>
      <c r="K21" s="15" t="s">
        <v>14</v>
      </c>
      <c r="L21" s="13"/>
      <c r="M21" s="93"/>
    </row>
    <row r="22" spans="1:18" ht="29.1" customHeight="1">
      <c r="A22" s="628" t="s">
        <v>224</v>
      </c>
      <c r="B22" s="628"/>
      <c r="C22" s="628"/>
      <c r="D22" s="628"/>
      <c r="E22" s="628"/>
      <c r="F22" s="628"/>
      <c r="G22" s="628"/>
      <c r="H22" s="628"/>
      <c r="I22" s="628"/>
      <c r="K22" s="15" t="s">
        <v>15</v>
      </c>
      <c r="L22" s="16" t="s">
        <v>16</v>
      </c>
      <c r="M22" s="93"/>
    </row>
    <row r="23" spans="1:18" ht="43.5" customHeight="1">
      <c r="A23" s="628" t="s">
        <v>223</v>
      </c>
      <c r="B23" s="628"/>
      <c r="C23" s="628"/>
      <c r="D23" s="628"/>
      <c r="E23" s="628"/>
      <c r="F23" s="628"/>
      <c r="G23" s="628"/>
      <c r="H23" s="628"/>
      <c r="I23" s="628"/>
      <c r="J23" s="354" t="s">
        <v>18</v>
      </c>
      <c r="K23" s="305" t="s">
        <v>19</v>
      </c>
      <c r="L23" s="13"/>
      <c r="M23" s="93"/>
    </row>
    <row r="24" spans="1:18">
      <c r="F24" s="1"/>
      <c r="G24" s="356" t="s">
        <v>20</v>
      </c>
      <c r="H24" s="17" t="s">
        <v>214</v>
      </c>
      <c r="I24" s="18"/>
      <c r="J24" s="19"/>
      <c r="K24" s="13"/>
      <c r="L24" s="13"/>
      <c r="M24" s="93"/>
    </row>
    <row r="25" spans="1:18">
      <c r="F25" s="1"/>
      <c r="G25" s="604" t="s">
        <v>21</v>
      </c>
      <c r="H25" s="604"/>
      <c r="I25" s="308" t="s">
        <v>218</v>
      </c>
      <c r="J25" s="309" t="s">
        <v>220</v>
      </c>
      <c r="K25" s="310" t="s">
        <v>219</v>
      </c>
      <c r="L25" s="310" t="s">
        <v>220</v>
      </c>
      <c r="M25" s="93"/>
    </row>
    <row r="26" spans="1:18">
      <c r="A26" s="600" t="s">
        <v>215</v>
      </c>
      <c r="B26" s="600"/>
      <c r="C26" s="600"/>
      <c r="D26" s="600"/>
      <c r="E26" s="600"/>
      <c r="F26" s="600"/>
      <c r="G26" s="600"/>
      <c r="H26" s="600"/>
      <c r="I26" s="600"/>
      <c r="J26" s="20"/>
      <c r="K26" s="21"/>
      <c r="L26" s="22" t="s">
        <v>22</v>
      </c>
      <c r="M26" s="94"/>
    </row>
    <row r="27" spans="1:18" ht="38.25" customHeight="1">
      <c r="A27" s="605" t="s">
        <v>23</v>
      </c>
      <c r="B27" s="606"/>
      <c r="C27" s="606"/>
      <c r="D27" s="606"/>
      <c r="E27" s="606"/>
      <c r="F27" s="606"/>
      <c r="G27" s="609" t="s">
        <v>24</v>
      </c>
      <c r="H27" s="611" t="s">
        <v>25</v>
      </c>
      <c r="I27" s="613" t="s">
        <v>26</v>
      </c>
      <c r="J27" s="614"/>
      <c r="K27" s="596" t="s">
        <v>27</v>
      </c>
      <c r="L27" s="598" t="s">
        <v>28</v>
      </c>
      <c r="M27" s="94"/>
    </row>
    <row r="28" spans="1:18" ht="36" customHeight="1">
      <c r="A28" s="607"/>
      <c r="B28" s="608"/>
      <c r="C28" s="608"/>
      <c r="D28" s="608"/>
      <c r="E28" s="608"/>
      <c r="F28" s="608"/>
      <c r="G28" s="610"/>
      <c r="H28" s="612"/>
      <c r="I28" s="23" t="s">
        <v>29</v>
      </c>
      <c r="J28" s="24" t="s">
        <v>30</v>
      </c>
      <c r="K28" s="597"/>
      <c r="L28" s="599"/>
    </row>
    <row r="29" spans="1:18">
      <c r="A29" s="601" t="s">
        <v>19</v>
      </c>
      <c r="B29" s="602"/>
      <c r="C29" s="602"/>
      <c r="D29" s="602"/>
      <c r="E29" s="602"/>
      <c r="F29" s="603"/>
      <c r="G29" s="25">
        <v>2</v>
      </c>
      <c r="H29" s="26">
        <v>3</v>
      </c>
      <c r="I29" s="27" t="s">
        <v>31</v>
      </c>
      <c r="J29" s="28" t="s">
        <v>32</v>
      </c>
      <c r="K29" s="29">
        <v>6</v>
      </c>
      <c r="L29" s="29">
        <v>7</v>
      </c>
    </row>
    <row r="30" spans="1:18">
      <c r="A30" s="30">
        <v>2</v>
      </c>
      <c r="B30" s="30"/>
      <c r="C30" s="31"/>
      <c r="D30" s="32"/>
      <c r="E30" s="30"/>
      <c r="F30" s="33"/>
      <c r="G30" s="32" t="s">
        <v>33</v>
      </c>
      <c r="H30" s="306">
        <v>1</v>
      </c>
      <c r="I30" s="394">
        <f>SUM(I31+I42+I61+I82+I89+I109+I135+I154+I164)</f>
        <v>39070</v>
      </c>
      <c r="J30" s="394">
        <f>SUM(J31+J42+J61+J82+J89+J109+J135+J154+J164)</f>
        <v>39070</v>
      </c>
      <c r="K30" s="395">
        <f>SUM(K31+K42+K61+K82+K89+K109+K135+K154+K164)</f>
        <v>38094.840000000004</v>
      </c>
      <c r="L30" s="394">
        <f>SUM(L31+L42+L61+L82+L89+L109+L135+L154+L164)</f>
        <v>38094.840000000004</v>
      </c>
      <c r="M30" s="81"/>
      <c r="N30" s="81"/>
      <c r="O30" s="81"/>
      <c r="P30" s="81"/>
      <c r="Q30" s="81"/>
      <c r="R30" s="81"/>
    </row>
    <row r="31" spans="1:18" ht="25.5" customHeight="1">
      <c r="A31" s="30">
        <v>2</v>
      </c>
      <c r="B31" s="34">
        <v>1</v>
      </c>
      <c r="C31" s="35"/>
      <c r="D31" s="36"/>
      <c r="E31" s="37"/>
      <c r="F31" s="38"/>
      <c r="G31" s="39" t="s">
        <v>34</v>
      </c>
      <c r="H31" s="306">
        <v>2</v>
      </c>
      <c r="I31" s="394">
        <f>SUM(I32+I38)</f>
        <v>31530</v>
      </c>
      <c r="J31" s="394">
        <f>SUM(J32+J38)</f>
        <v>31530</v>
      </c>
      <c r="K31" s="396">
        <f>SUM(K32+K38)</f>
        <v>31530</v>
      </c>
      <c r="L31" s="397">
        <f>SUM(L32+L38)</f>
        <v>31530</v>
      </c>
    </row>
    <row r="32" spans="1:18">
      <c r="A32" s="40">
        <v>2</v>
      </c>
      <c r="B32" s="40">
        <v>1</v>
      </c>
      <c r="C32" s="41">
        <v>1</v>
      </c>
      <c r="D32" s="42"/>
      <c r="E32" s="40"/>
      <c r="F32" s="43"/>
      <c r="G32" s="42" t="s">
        <v>35</v>
      </c>
      <c r="H32" s="306">
        <v>3</v>
      </c>
      <c r="I32" s="394">
        <f>SUM(I33)</f>
        <v>30980</v>
      </c>
      <c r="J32" s="394">
        <f>SUM(J33)</f>
        <v>30980</v>
      </c>
      <c r="K32" s="395">
        <f>SUM(K33)</f>
        <v>30980</v>
      </c>
      <c r="L32" s="394">
        <f>SUM(L33)</f>
        <v>30980</v>
      </c>
      <c r="Q32"/>
    </row>
    <row r="33" spans="1:18" ht="15.75" customHeight="1">
      <c r="A33" s="44">
        <v>2</v>
      </c>
      <c r="B33" s="40">
        <v>1</v>
      </c>
      <c r="C33" s="41">
        <v>1</v>
      </c>
      <c r="D33" s="42">
        <v>1</v>
      </c>
      <c r="E33" s="40"/>
      <c r="F33" s="43"/>
      <c r="G33" s="42" t="s">
        <v>35</v>
      </c>
      <c r="H33" s="306">
        <v>4</v>
      </c>
      <c r="I33" s="394">
        <f>SUM(I34+I36)</f>
        <v>30980</v>
      </c>
      <c r="J33" s="394">
        <f t="shared" ref="J33:L34" si="0">SUM(J34)</f>
        <v>30980</v>
      </c>
      <c r="K33" s="394">
        <f t="shared" si="0"/>
        <v>30980</v>
      </c>
      <c r="L33" s="394">
        <f t="shared" si="0"/>
        <v>30980</v>
      </c>
      <c r="Q33" s="95"/>
    </row>
    <row r="34" spans="1:18" ht="15.75" customHeight="1">
      <c r="A34" s="44">
        <v>2</v>
      </c>
      <c r="B34" s="40">
        <v>1</v>
      </c>
      <c r="C34" s="41">
        <v>1</v>
      </c>
      <c r="D34" s="42">
        <v>1</v>
      </c>
      <c r="E34" s="40">
        <v>1</v>
      </c>
      <c r="F34" s="43"/>
      <c r="G34" s="42" t="s">
        <v>36</v>
      </c>
      <c r="H34" s="306">
        <v>5</v>
      </c>
      <c r="I34" s="395">
        <f>SUM(I35)</f>
        <v>30980</v>
      </c>
      <c r="J34" s="395">
        <f t="shared" si="0"/>
        <v>30980</v>
      </c>
      <c r="K34" s="395">
        <f t="shared" si="0"/>
        <v>30980</v>
      </c>
      <c r="L34" s="395">
        <f t="shared" si="0"/>
        <v>30980</v>
      </c>
      <c r="Q34" s="95"/>
    </row>
    <row r="35" spans="1:18" ht="15.75" customHeight="1">
      <c r="A35" s="44">
        <v>2</v>
      </c>
      <c r="B35" s="40">
        <v>1</v>
      </c>
      <c r="C35" s="41">
        <v>1</v>
      </c>
      <c r="D35" s="42">
        <v>1</v>
      </c>
      <c r="E35" s="40">
        <v>1</v>
      </c>
      <c r="F35" s="43">
        <v>1</v>
      </c>
      <c r="G35" s="42" t="s">
        <v>36</v>
      </c>
      <c r="H35" s="306">
        <v>6</v>
      </c>
      <c r="I35" s="311">
        <v>30980</v>
      </c>
      <c r="J35" s="312">
        <v>30980</v>
      </c>
      <c r="K35" s="312">
        <v>30980</v>
      </c>
      <c r="L35" s="312">
        <v>30980</v>
      </c>
      <c r="Q35" s="95"/>
    </row>
    <row r="36" spans="1:18" ht="15.75" hidden="1" customHeight="1" collapsed="1">
      <c r="A36" s="44">
        <v>2</v>
      </c>
      <c r="B36" s="40">
        <v>1</v>
      </c>
      <c r="C36" s="41">
        <v>1</v>
      </c>
      <c r="D36" s="42">
        <v>1</v>
      </c>
      <c r="E36" s="40">
        <v>2</v>
      </c>
      <c r="F36" s="43"/>
      <c r="G36" s="42" t="s">
        <v>37</v>
      </c>
      <c r="H36" s="306">
        <v>7</v>
      </c>
      <c r="I36" s="395">
        <f>I37</f>
        <v>0</v>
      </c>
      <c r="J36" s="395">
        <f>J37</f>
        <v>0</v>
      </c>
      <c r="K36" s="395">
        <f>K37</f>
        <v>0</v>
      </c>
      <c r="L36" s="395">
        <f>L37</f>
        <v>0</v>
      </c>
      <c r="Q36" s="95"/>
    </row>
    <row r="37" spans="1:18" ht="15.75" hidden="1" customHeight="1" collapsed="1">
      <c r="A37" s="44">
        <v>2</v>
      </c>
      <c r="B37" s="40">
        <v>1</v>
      </c>
      <c r="C37" s="41">
        <v>1</v>
      </c>
      <c r="D37" s="42">
        <v>1</v>
      </c>
      <c r="E37" s="40">
        <v>2</v>
      </c>
      <c r="F37" s="43">
        <v>1</v>
      </c>
      <c r="G37" s="42" t="s">
        <v>37</v>
      </c>
      <c r="H37" s="306">
        <v>8</v>
      </c>
      <c r="I37" s="312">
        <v>0</v>
      </c>
      <c r="J37" s="313">
        <v>0</v>
      </c>
      <c r="K37" s="312">
        <v>0</v>
      </c>
      <c r="L37" s="313">
        <v>0</v>
      </c>
      <c r="Q37" s="95"/>
    </row>
    <row r="38" spans="1:18" ht="15.75" customHeight="1">
      <c r="A38" s="44">
        <v>2</v>
      </c>
      <c r="B38" s="40">
        <v>1</v>
      </c>
      <c r="C38" s="41">
        <v>2</v>
      </c>
      <c r="D38" s="42"/>
      <c r="E38" s="40"/>
      <c r="F38" s="43"/>
      <c r="G38" s="42" t="s">
        <v>38</v>
      </c>
      <c r="H38" s="306">
        <v>9</v>
      </c>
      <c r="I38" s="395">
        <f t="shared" ref="I38:L40" si="1">I39</f>
        <v>550</v>
      </c>
      <c r="J38" s="394">
        <f t="shared" si="1"/>
        <v>550</v>
      </c>
      <c r="K38" s="395">
        <f t="shared" si="1"/>
        <v>550</v>
      </c>
      <c r="L38" s="394">
        <f t="shared" si="1"/>
        <v>550</v>
      </c>
      <c r="Q38" s="95"/>
    </row>
    <row r="39" spans="1:18">
      <c r="A39" s="44">
        <v>2</v>
      </c>
      <c r="B39" s="40">
        <v>1</v>
      </c>
      <c r="C39" s="41">
        <v>2</v>
      </c>
      <c r="D39" s="42">
        <v>1</v>
      </c>
      <c r="E39" s="40"/>
      <c r="F39" s="43"/>
      <c r="G39" s="42" t="s">
        <v>38</v>
      </c>
      <c r="H39" s="306">
        <v>10</v>
      </c>
      <c r="I39" s="395">
        <f t="shared" si="1"/>
        <v>550</v>
      </c>
      <c r="J39" s="394">
        <f t="shared" si="1"/>
        <v>550</v>
      </c>
      <c r="K39" s="394">
        <f t="shared" si="1"/>
        <v>550</v>
      </c>
      <c r="L39" s="394">
        <f t="shared" si="1"/>
        <v>550</v>
      </c>
      <c r="Q39"/>
    </row>
    <row r="40" spans="1:18" ht="15.75" customHeight="1">
      <c r="A40" s="44">
        <v>2</v>
      </c>
      <c r="B40" s="40">
        <v>1</v>
      </c>
      <c r="C40" s="41">
        <v>2</v>
      </c>
      <c r="D40" s="42">
        <v>1</v>
      </c>
      <c r="E40" s="40">
        <v>1</v>
      </c>
      <c r="F40" s="43"/>
      <c r="G40" s="42" t="s">
        <v>38</v>
      </c>
      <c r="H40" s="306">
        <v>11</v>
      </c>
      <c r="I40" s="394">
        <f t="shared" si="1"/>
        <v>550</v>
      </c>
      <c r="J40" s="394">
        <f t="shared" si="1"/>
        <v>550</v>
      </c>
      <c r="K40" s="394">
        <f t="shared" si="1"/>
        <v>550</v>
      </c>
      <c r="L40" s="394">
        <f t="shared" si="1"/>
        <v>550</v>
      </c>
      <c r="Q40" s="95"/>
    </row>
    <row r="41" spans="1:18" ht="15.75" customHeight="1">
      <c r="A41" s="44">
        <v>2</v>
      </c>
      <c r="B41" s="40">
        <v>1</v>
      </c>
      <c r="C41" s="41">
        <v>2</v>
      </c>
      <c r="D41" s="42">
        <v>1</v>
      </c>
      <c r="E41" s="40">
        <v>1</v>
      </c>
      <c r="F41" s="43">
        <v>1</v>
      </c>
      <c r="G41" s="42" t="s">
        <v>38</v>
      </c>
      <c r="H41" s="306">
        <v>12</v>
      </c>
      <c r="I41" s="313">
        <v>550</v>
      </c>
      <c r="J41" s="312">
        <v>550</v>
      </c>
      <c r="K41" s="312">
        <v>550</v>
      </c>
      <c r="L41" s="312">
        <v>550</v>
      </c>
      <c r="Q41" s="95"/>
    </row>
    <row r="42" spans="1:18">
      <c r="A42" s="45">
        <v>2</v>
      </c>
      <c r="B42" s="46">
        <v>2</v>
      </c>
      <c r="C42" s="35"/>
      <c r="D42" s="36"/>
      <c r="E42" s="37"/>
      <c r="F42" s="38"/>
      <c r="G42" s="39" t="s">
        <v>39</v>
      </c>
      <c r="H42" s="306">
        <v>13</v>
      </c>
      <c r="I42" s="398">
        <f t="shared" ref="I42:L44" si="2">I43</f>
        <v>7400</v>
      </c>
      <c r="J42" s="399">
        <f t="shared" si="2"/>
        <v>7400</v>
      </c>
      <c r="K42" s="398">
        <f t="shared" si="2"/>
        <v>6435.69</v>
      </c>
      <c r="L42" s="398">
        <f t="shared" si="2"/>
        <v>6435.69</v>
      </c>
    </row>
    <row r="43" spans="1:18" ht="15.75" customHeight="1">
      <c r="A43" s="44">
        <v>2</v>
      </c>
      <c r="B43" s="40">
        <v>2</v>
      </c>
      <c r="C43" s="41">
        <v>1</v>
      </c>
      <c r="D43" s="42"/>
      <c r="E43" s="40"/>
      <c r="F43" s="43"/>
      <c r="G43" s="36" t="s">
        <v>39</v>
      </c>
      <c r="H43" s="306">
        <v>14</v>
      </c>
      <c r="I43" s="394">
        <f t="shared" si="2"/>
        <v>7400</v>
      </c>
      <c r="J43" s="395">
        <f t="shared" si="2"/>
        <v>7400</v>
      </c>
      <c r="K43" s="394">
        <f t="shared" si="2"/>
        <v>6435.69</v>
      </c>
      <c r="L43" s="395">
        <f t="shared" si="2"/>
        <v>6435.69</v>
      </c>
      <c r="Q43"/>
      <c r="R43" s="95"/>
    </row>
    <row r="44" spans="1:18" ht="15.75" customHeight="1">
      <c r="A44" s="44">
        <v>2</v>
      </c>
      <c r="B44" s="40">
        <v>2</v>
      </c>
      <c r="C44" s="41">
        <v>1</v>
      </c>
      <c r="D44" s="42">
        <v>1</v>
      </c>
      <c r="E44" s="40"/>
      <c r="F44" s="43"/>
      <c r="G44" s="36" t="s">
        <v>39</v>
      </c>
      <c r="H44" s="306">
        <v>15</v>
      </c>
      <c r="I44" s="394">
        <f t="shared" si="2"/>
        <v>7400</v>
      </c>
      <c r="J44" s="395">
        <f t="shared" si="2"/>
        <v>7400</v>
      </c>
      <c r="K44" s="397">
        <f t="shared" si="2"/>
        <v>6435.69</v>
      </c>
      <c r="L44" s="397">
        <f t="shared" si="2"/>
        <v>6435.69</v>
      </c>
      <c r="Q44" s="95"/>
      <c r="R44"/>
    </row>
    <row r="45" spans="1:18" ht="15.75" customHeight="1">
      <c r="A45" s="47">
        <v>2</v>
      </c>
      <c r="B45" s="48">
        <v>2</v>
      </c>
      <c r="C45" s="49">
        <v>1</v>
      </c>
      <c r="D45" s="50">
        <v>1</v>
      </c>
      <c r="E45" s="48">
        <v>1</v>
      </c>
      <c r="F45" s="51"/>
      <c r="G45" s="36" t="s">
        <v>39</v>
      </c>
      <c r="H45" s="306">
        <v>16</v>
      </c>
      <c r="I45" s="400">
        <f>SUM(I46:I60)</f>
        <v>7400</v>
      </c>
      <c r="J45" s="400">
        <f>SUM(J46:J60)</f>
        <v>7400</v>
      </c>
      <c r="K45" s="401">
        <f>SUM(K46:K60)</f>
        <v>6435.69</v>
      </c>
      <c r="L45" s="401">
        <f>SUM(L46:L60)</f>
        <v>6435.69</v>
      </c>
      <c r="Q45" s="95"/>
      <c r="R45"/>
    </row>
    <row r="46" spans="1:18" ht="15.75" customHeight="1">
      <c r="A46" s="44">
        <v>2</v>
      </c>
      <c r="B46" s="40">
        <v>2</v>
      </c>
      <c r="C46" s="41">
        <v>1</v>
      </c>
      <c r="D46" s="42">
        <v>1</v>
      </c>
      <c r="E46" s="40">
        <v>1</v>
      </c>
      <c r="F46" s="52">
        <v>1</v>
      </c>
      <c r="G46" s="42" t="s">
        <v>40</v>
      </c>
      <c r="H46" s="306">
        <v>17</v>
      </c>
      <c r="I46" s="312">
        <v>1800</v>
      </c>
      <c r="J46" s="312">
        <v>1800</v>
      </c>
      <c r="K46" s="312">
        <v>931.08</v>
      </c>
      <c r="L46" s="312">
        <v>931.08</v>
      </c>
      <c r="Q46" s="95"/>
      <c r="R46"/>
    </row>
    <row r="47" spans="1:18" ht="25.5" hidden="1" customHeight="1" collapsed="1">
      <c r="A47" s="44">
        <v>2</v>
      </c>
      <c r="B47" s="40">
        <v>2</v>
      </c>
      <c r="C47" s="41">
        <v>1</v>
      </c>
      <c r="D47" s="42">
        <v>1</v>
      </c>
      <c r="E47" s="40">
        <v>1</v>
      </c>
      <c r="F47" s="43">
        <v>2</v>
      </c>
      <c r="G47" s="42" t="s">
        <v>41</v>
      </c>
      <c r="H47" s="306">
        <v>18</v>
      </c>
      <c r="I47" s="312">
        <v>0</v>
      </c>
      <c r="J47" s="312">
        <v>0</v>
      </c>
      <c r="K47" s="312">
        <v>0</v>
      </c>
      <c r="L47" s="312">
        <v>0</v>
      </c>
      <c r="Q47" s="95"/>
      <c r="R47"/>
    </row>
    <row r="48" spans="1:18" ht="25.5" hidden="1" customHeight="1" collapsed="1">
      <c r="A48" s="44">
        <v>2</v>
      </c>
      <c r="B48" s="40">
        <v>2</v>
      </c>
      <c r="C48" s="41">
        <v>1</v>
      </c>
      <c r="D48" s="42">
        <v>1</v>
      </c>
      <c r="E48" s="40">
        <v>1</v>
      </c>
      <c r="F48" s="43">
        <v>5</v>
      </c>
      <c r="G48" s="42" t="s">
        <v>42</v>
      </c>
      <c r="H48" s="306">
        <v>19</v>
      </c>
      <c r="I48" s="312">
        <v>0</v>
      </c>
      <c r="J48" s="312">
        <v>0</v>
      </c>
      <c r="K48" s="312">
        <v>0</v>
      </c>
      <c r="L48" s="312">
        <v>0</v>
      </c>
      <c r="Q48" s="95"/>
      <c r="R48"/>
    </row>
    <row r="49" spans="1:18" ht="25.5" hidden="1" customHeight="1" collapsed="1">
      <c r="A49" s="44">
        <v>2</v>
      </c>
      <c r="B49" s="40">
        <v>2</v>
      </c>
      <c r="C49" s="41">
        <v>1</v>
      </c>
      <c r="D49" s="42">
        <v>1</v>
      </c>
      <c r="E49" s="40">
        <v>1</v>
      </c>
      <c r="F49" s="43">
        <v>6</v>
      </c>
      <c r="G49" s="42" t="s">
        <v>43</v>
      </c>
      <c r="H49" s="306">
        <v>20</v>
      </c>
      <c r="I49" s="312">
        <v>0</v>
      </c>
      <c r="J49" s="312">
        <v>0</v>
      </c>
      <c r="K49" s="312">
        <v>0</v>
      </c>
      <c r="L49" s="312">
        <v>0</v>
      </c>
      <c r="Q49" s="95"/>
      <c r="R49"/>
    </row>
    <row r="50" spans="1:18" ht="25.5" customHeight="1">
      <c r="A50" s="53">
        <v>2</v>
      </c>
      <c r="B50" s="37">
        <v>2</v>
      </c>
      <c r="C50" s="35">
        <v>1</v>
      </c>
      <c r="D50" s="36">
        <v>1</v>
      </c>
      <c r="E50" s="37">
        <v>1</v>
      </c>
      <c r="F50" s="38">
        <v>7</v>
      </c>
      <c r="G50" s="36" t="s">
        <v>44</v>
      </c>
      <c r="H50" s="306">
        <v>21</v>
      </c>
      <c r="I50" s="312">
        <v>300</v>
      </c>
      <c r="J50" s="312">
        <v>300</v>
      </c>
      <c r="K50" s="312">
        <v>263.25</v>
      </c>
      <c r="L50" s="312">
        <v>263.25</v>
      </c>
      <c r="Q50" s="95"/>
      <c r="R50"/>
    </row>
    <row r="51" spans="1:18" ht="15.75" hidden="1" customHeight="1" collapsed="1">
      <c r="A51" s="44">
        <v>2</v>
      </c>
      <c r="B51" s="40">
        <v>2</v>
      </c>
      <c r="C51" s="41">
        <v>1</v>
      </c>
      <c r="D51" s="42">
        <v>1</v>
      </c>
      <c r="E51" s="40">
        <v>1</v>
      </c>
      <c r="F51" s="43">
        <v>11</v>
      </c>
      <c r="G51" s="42" t="s">
        <v>45</v>
      </c>
      <c r="H51" s="306">
        <v>22</v>
      </c>
      <c r="I51" s="313">
        <v>0</v>
      </c>
      <c r="J51" s="312">
        <v>0</v>
      </c>
      <c r="K51" s="312">
        <v>0</v>
      </c>
      <c r="L51" s="312">
        <v>0</v>
      </c>
      <c r="Q51" s="95"/>
      <c r="R51"/>
    </row>
    <row r="52" spans="1:18" ht="25.5" hidden="1" customHeight="1" collapsed="1">
      <c r="A52" s="47">
        <v>2</v>
      </c>
      <c r="B52" s="54">
        <v>2</v>
      </c>
      <c r="C52" s="55">
        <v>1</v>
      </c>
      <c r="D52" s="55">
        <v>1</v>
      </c>
      <c r="E52" s="55">
        <v>1</v>
      </c>
      <c r="F52" s="56">
        <v>12</v>
      </c>
      <c r="G52" s="57" t="s">
        <v>46</v>
      </c>
      <c r="H52" s="306">
        <v>23</v>
      </c>
      <c r="I52" s="314">
        <v>0</v>
      </c>
      <c r="J52" s="312">
        <v>0</v>
      </c>
      <c r="K52" s="312">
        <v>0</v>
      </c>
      <c r="L52" s="312">
        <v>0</v>
      </c>
      <c r="Q52" s="95"/>
      <c r="R52"/>
    </row>
    <row r="53" spans="1:18" ht="25.5" hidden="1" customHeight="1" collapsed="1">
      <c r="A53" s="44">
        <v>2</v>
      </c>
      <c r="B53" s="40">
        <v>2</v>
      </c>
      <c r="C53" s="41">
        <v>1</v>
      </c>
      <c r="D53" s="41">
        <v>1</v>
      </c>
      <c r="E53" s="41">
        <v>1</v>
      </c>
      <c r="F53" s="43">
        <v>14</v>
      </c>
      <c r="G53" s="58" t="s">
        <v>47</v>
      </c>
      <c r="H53" s="306">
        <v>24</v>
      </c>
      <c r="I53" s="313">
        <v>0</v>
      </c>
      <c r="J53" s="313">
        <v>0</v>
      </c>
      <c r="K53" s="313">
        <v>0</v>
      </c>
      <c r="L53" s="313">
        <v>0</v>
      </c>
      <c r="Q53" s="95"/>
      <c r="R53"/>
    </row>
    <row r="54" spans="1:18" ht="25.5" customHeight="1">
      <c r="A54" s="44">
        <v>2</v>
      </c>
      <c r="B54" s="40">
        <v>2</v>
      </c>
      <c r="C54" s="41">
        <v>1</v>
      </c>
      <c r="D54" s="41">
        <v>1</v>
      </c>
      <c r="E54" s="41">
        <v>1</v>
      </c>
      <c r="F54" s="43">
        <v>15</v>
      </c>
      <c r="G54" s="42" t="s">
        <v>48</v>
      </c>
      <c r="H54" s="306">
        <v>25</v>
      </c>
      <c r="I54" s="313">
        <v>100</v>
      </c>
      <c r="J54" s="312">
        <v>100</v>
      </c>
      <c r="K54" s="312">
        <v>100</v>
      </c>
      <c r="L54" s="312">
        <v>100</v>
      </c>
      <c r="Q54" s="95"/>
      <c r="R54"/>
    </row>
    <row r="55" spans="1:18" ht="15.75" hidden="1" customHeight="1" collapsed="1">
      <c r="A55" s="44">
        <v>2</v>
      </c>
      <c r="B55" s="40">
        <v>2</v>
      </c>
      <c r="C55" s="41">
        <v>1</v>
      </c>
      <c r="D55" s="41">
        <v>1</v>
      </c>
      <c r="E55" s="41">
        <v>1</v>
      </c>
      <c r="F55" s="43">
        <v>16</v>
      </c>
      <c r="G55" s="42" t="s">
        <v>49</v>
      </c>
      <c r="H55" s="306">
        <v>26</v>
      </c>
      <c r="I55" s="313">
        <v>0</v>
      </c>
      <c r="J55" s="312">
        <v>0</v>
      </c>
      <c r="K55" s="312">
        <v>0</v>
      </c>
      <c r="L55" s="312">
        <v>0</v>
      </c>
      <c r="Q55" s="95"/>
      <c r="R55"/>
    </row>
    <row r="56" spans="1:18" ht="25.5" hidden="1" customHeight="1" collapsed="1">
      <c r="A56" s="44">
        <v>2</v>
      </c>
      <c r="B56" s="40">
        <v>2</v>
      </c>
      <c r="C56" s="41">
        <v>1</v>
      </c>
      <c r="D56" s="41">
        <v>1</v>
      </c>
      <c r="E56" s="41">
        <v>1</v>
      </c>
      <c r="F56" s="43">
        <v>17</v>
      </c>
      <c r="G56" s="42" t="s">
        <v>50</v>
      </c>
      <c r="H56" s="306">
        <v>27</v>
      </c>
      <c r="I56" s="313">
        <v>0</v>
      </c>
      <c r="J56" s="313">
        <v>0</v>
      </c>
      <c r="K56" s="313">
        <v>0</v>
      </c>
      <c r="L56" s="313">
        <v>0</v>
      </c>
      <c r="Q56" s="95"/>
      <c r="R56"/>
    </row>
    <row r="57" spans="1:18" ht="15.75" customHeight="1">
      <c r="A57" s="44">
        <v>2</v>
      </c>
      <c r="B57" s="40">
        <v>2</v>
      </c>
      <c r="C57" s="41">
        <v>1</v>
      </c>
      <c r="D57" s="41">
        <v>1</v>
      </c>
      <c r="E57" s="41">
        <v>1</v>
      </c>
      <c r="F57" s="43">
        <v>20</v>
      </c>
      <c r="G57" s="42" t="s">
        <v>51</v>
      </c>
      <c r="H57" s="306">
        <v>28</v>
      </c>
      <c r="I57" s="313">
        <v>4600</v>
      </c>
      <c r="J57" s="312">
        <v>4600</v>
      </c>
      <c r="K57" s="312">
        <v>4541.3599999999997</v>
      </c>
      <c r="L57" s="312">
        <v>4541.3599999999997</v>
      </c>
      <c r="Q57" s="95"/>
      <c r="R57"/>
    </row>
    <row r="58" spans="1:18" ht="25.5" hidden="1" customHeight="1" collapsed="1">
      <c r="A58" s="44">
        <v>2</v>
      </c>
      <c r="B58" s="40">
        <v>2</v>
      </c>
      <c r="C58" s="41">
        <v>1</v>
      </c>
      <c r="D58" s="41">
        <v>1</v>
      </c>
      <c r="E58" s="41">
        <v>1</v>
      </c>
      <c r="F58" s="43">
        <v>21</v>
      </c>
      <c r="G58" s="42" t="s">
        <v>52</v>
      </c>
      <c r="H58" s="306">
        <v>29</v>
      </c>
      <c r="I58" s="313">
        <v>0</v>
      </c>
      <c r="J58" s="312">
        <v>0</v>
      </c>
      <c r="K58" s="312">
        <v>0</v>
      </c>
      <c r="L58" s="312">
        <v>0</v>
      </c>
      <c r="Q58" s="95"/>
      <c r="R58"/>
    </row>
    <row r="59" spans="1:18" ht="15.75" hidden="1" customHeight="1" collapsed="1">
      <c r="A59" s="44">
        <v>2</v>
      </c>
      <c r="B59" s="40">
        <v>2</v>
      </c>
      <c r="C59" s="41">
        <v>1</v>
      </c>
      <c r="D59" s="41">
        <v>1</v>
      </c>
      <c r="E59" s="41">
        <v>1</v>
      </c>
      <c r="F59" s="43">
        <v>22</v>
      </c>
      <c r="G59" s="42" t="s">
        <v>53</v>
      </c>
      <c r="H59" s="306">
        <v>30</v>
      </c>
      <c r="I59" s="313">
        <v>0</v>
      </c>
      <c r="J59" s="312">
        <v>0</v>
      </c>
      <c r="K59" s="312">
        <v>0</v>
      </c>
      <c r="L59" s="312">
        <v>0</v>
      </c>
      <c r="Q59" s="95"/>
      <c r="R59"/>
    </row>
    <row r="60" spans="1:18" ht="15.75" customHeight="1">
      <c r="A60" s="44">
        <v>2</v>
      </c>
      <c r="B60" s="40">
        <v>2</v>
      </c>
      <c r="C60" s="41">
        <v>1</v>
      </c>
      <c r="D60" s="41">
        <v>1</v>
      </c>
      <c r="E60" s="41">
        <v>1</v>
      </c>
      <c r="F60" s="43">
        <v>30</v>
      </c>
      <c r="G60" s="42" t="s">
        <v>54</v>
      </c>
      <c r="H60" s="306">
        <v>31</v>
      </c>
      <c r="I60" s="313">
        <v>600</v>
      </c>
      <c r="J60" s="312">
        <v>600</v>
      </c>
      <c r="K60" s="312">
        <v>600</v>
      </c>
      <c r="L60" s="312">
        <v>600</v>
      </c>
      <c r="Q60" s="95"/>
      <c r="R60"/>
    </row>
    <row r="61" spans="1:18" hidden="1" collapsed="1">
      <c r="A61" s="59">
        <v>2</v>
      </c>
      <c r="B61" s="60">
        <v>3</v>
      </c>
      <c r="C61" s="34"/>
      <c r="D61" s="35"/>
      <c r="E61" s="35"/>
      <c r="F61" s="38"/>
      <c r="G61" s="61" t="s">
        <v>55</v>
      </c>
      <c r="H61" s="306">
        <v>32</v>
      </c>
      <c r="I61" s="398">
        <f>I62</f>
        <v>0</v>
      </c>
      <c r="J61" s="398">
        <f>J62</f>
        <v>0</v>
      </c>
      <c r="K61" s="398">
        <f>K62</f>
        <v>0</v>
      </c>
      <c r="L61" s="398">
        <f>L62</f>
        <v>0</v>
      </c>
    </row>
    <row r="62" spans="1:18" ht="15.75" hidden="1" customHeight="1" collapsed="1">
      <c r="A62" s="44">
        <v>2</v>
      </c>
      <c r="B62" s="40">
        <v>3</v>
      </c>
      <c r="C62" s="41">
        <v>1</v>
      </c>
      <c r="D62" s="41"/>
      <c r="E62" s="41"/>
      <c r="F62" s="43"/>
      <c r="G62" s="42" t="s">
        <v>56</v>
      </c>
      <c r="H62" s="306">
        <v>33</v>
      </c>
      <c r="I62" s="394">
        <f>SUM(I63+I68+I73)</f>
        <v>0</v>
      </c>
      <c r="J62" s="402">
        <f>SUM(J63+J68+J73)</f>
        <v>0</v>
      </c>
      <c r="K62" s="395">
        <f>SUM(K63+K68+K73)</f>
        <v>0</v>
      </c>
      <c r="L62" s="394">
        <f>SUM(L63+L68+L73)</f>
        <v>0</v>
      </c>
      <c r="Q62"/>
      <c r="R62" s="95"/>
    </row>
    <row r="63" spans="1:18" ht="15.75" hidden="1" customHeight="1" collapsed="1">
      <c r="A63" s="44">
        <v>2</v>
      </c>
      <c r="B63" s="40">
        <v>3</v>
      </c>
      <c r="C63" s="41">
        <v>1</v>
      </c>
      <c r="D63" s="41">
        <v>1</v>
      </c>
      <c r="E63" s="41"/>
      <c r="F63" s="43"/>
      <c r="G63" s="42" t="s">
        <v>57</v>
      </c>
      <c r="H63" s="306">
        <v>34</v>
      </c>
      <c r="I63" s="394">
        <f>I64</f>
        <v>0</v>
      </c>
      <c r="J63" s="402">
        <f>J64</f>
        <v>0</v>
      </c>
      <c r="K63" s="395">
        <f>K64</f>
        <v>0</v>
      </c>
      <c r="L63" s="394">
        <f>L64</f>
        <v>0</v>
      </c>
      <c r="Q63" s="95"/>
      <c r="R63"/>
    </row>
    <row r="64" spans="1:18" ht="15.75" hidden="1" customHeight="1" collapsed="1">
      <c r="A64" s="44">
        <v>2</v>
      </c>
      <c r="B64" s="40">
        <v>3</v>
      </c>
      <c r="C64" s="41">
        <v>1</v>
      </c>
      <c r="D64" s="41">
        <v>1</v>
      </c>
      <c r="E64" s="41">
        <v>1</v>
      </c>
      <c r="F64" s="43"/>
      <c r="G64" s="42" t="s">
        <v>57</v>
      </c>
      <c r="H64" s="306">
        <v>35</v>
      </c>
      <c r="I64" s="394">
        <f>SUM(I65:I67)</f>
        <v>0</v>
      </c>
      <c r="J64" s="402">
        <f>SUM(J65:J67)</f>
        <v>0</v>
      </c>
      <c r="K64" s="395">
        <f>SUM(K65:K67)</f>
        <v>0</v>
      </c>
      <c r="L64" s="394">
        <f>SUM(L65:L67)</f>
        <v>0</v>
      </c>
      <c r="Q64" s="95"/>
      <c r="R64"/>
    </row>
    <row r="65" spans="1:18" ht="25.5" hidden="1" customHeight="1" collapsed="1">
      <c r="A65" s="44">
        <v>2</v>
      </c>
      <c r="B65" s="40">
        <v>3</v>
      </c>
      <c r="C65" s="41">
        <v>1</v>
      </c>
      <c r="D65" s="41">
        <v>1</v>
      </c>
      <c r="E65" s="41">
        <v>1</v>
      </c>
      <c r="F65" s="43">
        <v>1</v>
      </c>
      <c r="G65" s="42" t="s">
        <v>58</v>
      </c>
      <c r="H65" s="306">
        <v>36</v>
      </c>
      <c r="I65" s="313">
        <v>0</v>
      </c>
      <c r="J65" s="313">
        <v>0</v>
      </c>
      <c r="K65" s="313">
        <v>0</v>
      </c>
      <c r="L65" s="313">
        <v>0</v>
      </c>
      <c r="M65" s="96"/>
      <c r="N65" s="96"/>
      <c r="O65" s="96"/>
      <c r="P65" s="96"/>
      <c r="Q65" s="95"/>
      <c r="R65"/>
    </row>
    <row r="66" spans="1:18" ht="25.5" hidden="1" customHeight="1" collapsed="1">
      <c r="A66" s="44">
        <v>2</v>
      </c>
      <c r="B66" s="37">
        <v>3</v>
      </c>
      <c r="C66" s="35">
        <v>1</v>
      </c>
      <c r="D66" s="35">
        <v>1</v>
      </c>
      <c r="E66" s="35">
        <v>1</v>
      </c>
      <c r="F66" s="38">
        <v>2</v>
      </c>
      <c r="G66" s="36" t="s">
        <v>59</v>
      </c>
      <c r="H66" s="306">
        <v>37</v>
      </c>
      <c r="I66" s="311">
        <v>0</v>
      </c>
      <c r="J66" s="311">
        <v>0</v>
      </c>
      <c r="K66" s="311">
        <v>0</v>
      </c>
      <c r="L66" s="311">
        <v>0</v>
      </c>
      <c r="Q66" s="95"/>
      <c r="R66"/>
    </row>
    <row r="67" spans="1:18" ht="15.75" hidden="1" customHeight="1" collapsed="1">
      <c r="A67" s="40">
        <v>2</v>
      </c>
      <c r="B67" s="41">
        <v>3</v>
      </c>
      <c r="C67" s="41">
        <v>1</v>
      </c>
      <c r="D67" s="41">
        <v>1</v>
      </c>
      <c r="E67" s="41">
        <v>1</v>
      </c>
      <c r="F67" s="43">
        <v>3</v>
      </c>
      <c r="G67" s="42" t="s">
        <v>60</v>
      </c>
      <c r="H67" s="306">
        <v>38</v>
      </c>
      <c r="I67" s="313">
        <v>0</v>
      </c>
      <c r="J67" s="313">
        <v>0</v>
      </c>
      <c r="K67" s="313">
        <v>0</v>
      </c>
      <c r="L67" s="313">
        <v>0</v>
      </c>
      <c r="Q67" s="95"/>
      <c r="R67"/>
    </row>
    <row r="68" spans="1:18" ht="38.25" hidden="1" customHeight="1" collapsed="1">
      <c r="A68" s="37">
        <v>2</v>
      </c>
      <c r="B68" s="35">
        <v>3</v>
      </c>
      <c r="C68" s="35">
        <v>1</v>
      </c>
      <c r="D68" s="35">
        <v>2</v>
      </c>
      <c r="E68" s="35"/>
      <c r="F68" s="38"/>
      <c r="G68" s="36" t="s">
        <v>61</v>
      </c>
      <c r="H68" s="306">
        <v>39</v>
      </c>
      <c r="I68" s="398">
        <f>I69</f>
        <v>0</v>
      </c>
      <c r="J68" s="403">
        <f>J69</f>
        <v>0</v>
      </c>
      <c r="K68" s="399">
        <f>K69</f>
        <v>0</v>
      </c>
      <c r="L68" s="399">
        <f>L69</f>
        <v>0</v>
      </c>
      <c r="Q68" s="95"/>
      <c r="R68"/>
    </row>
    <row r="69" spans="1:18" ht="38.25" hidden="1" customHeight="1" collapsed="1">
      <c r="A69" s="48">
        <v>2</v>
      </c>
      <c r="B69" s="49">
        <v>3</v>
      </c>
      <c r="C69" s="49">
        <v>1</v>
      </c>
      <c r="D69" s="49">
        <v>2</v>
      </c>
      <c r="E69" s="49">
        <v>1</v>
      </c>
      <c r="F69" s="51"/>
      <c r="G69" s="36" t="s">
        <v>61</v>
      </c>
      <c r="H69" s="306">
        <v>40</v>
      </c>
      <c r="I69" s="397">
        <f>SUM(I70:I72)</f>
        <v>0</v>
      </c>
      <c r="J69" s="404">
        <f>SUM(J70:J72)</f>
        <v>0</v>
      </c>
      <c r="K69" s="396">
        <f>SUM(K70:K72)</f>
        <v>0</v>
      </c>
      <c r="L69" s="395">
        <f>SUM(L70:L72)</f>
        <v>0</v>
      </c>
      <c r="Q69" s="95"/>
      <c r="R69"/>
    </row>
    <row r="70" spans="1:18" ht="25.5" hidden="1" customHeight="1" collapsed="1">
      <c r="A70" s="40">
        <v>2</v>
      </c>
      <c r="B70" s="41">
        <v>3</v>
      </c>
      <c r="C70" s="41">
        <v>1</v>
      </c>
      <c r="D70" s="41">
        <v>2</v>
      </c>
      <c r="E70" s="41">
        <v>1</v>
      </c>
      <c r="F70" s="43">
        <v>1</v>
      </c>
      <c r="G70" s="44" t="s">
        <v>58</v>
      </c>
      <c r="H70" s="306">
        <v>41</v>
      </c>
      <c r="I70" s="313">
        <v>0</v>
      </c>
      <c r="J70" s="313">
        <v>0</v>
      </c>
      <c r="K70" s="313">
        <v>0</v>
      </c>
      <c r="L70" s="313">
        <v>0</v>
      </c>
      <c r="M70" s="96"/>
      <c r="N70" s="96"/>
      <c r="O70" s="96"/>
      <c r="P70" s="96"/>
      <c r="Q70" s="95"/>
      <c r="R70"/>
    </row>
    <row r="71" spans="1:18" ht="25.5" hidden="1" customHeight="1" collapsed="1">
      <c r="A71" s="40">
        <v>2</v>
      </c>
      <c r="B71" s="41">
        <v>3</v>
      </c>
      <c r="C71" s="41">
        <v>1</v>
      </c>
      <c r="D71" s="41">
        <v>2</v>
      </c>
      <c r="E71" s="41">
        <v>1</v>
      </c>
      <c r="F71" s="43">
        <v>2</v>
      </c>
      <c r="G71" s="44" t="s">
        <v>59</v>
      </c>
      <c r="H71" s="306">
        <v>42</v>
      </c>
      <c r="I71" s="313">
        <v>0</v>
      </c>
      <c r="J71" s="313">
        <v>0</v>
      </c>
      <c r="K71" s="313">
        <v>0</v>
      </c>
      <c r="L71" s="313">
        <v>0</v>
      </c>
      <c r="Q71" s="95"/>
      <c r="R71"/>
    </row>
    <row r="72" spans="1:18" ht="15.75" hidden="1" customHeight="1" collapsed="1">
      <c r="A72" s="40">
        <v>2</v>
      </c>
      <c r="B72" s="41">
        <v>3</v>
      </c>
      <c r="C72" s="41">
        <v>1</v>
      </c>
      <c r="D72" s="41">
        <v>2</v>
      </c>
      <c r="E72" s="41">
        <v>1</v>
      </c>
      <c r="F72" s="43">
        <v>3</v>
      </c>
      <c r="G72" s="44" t="s">
        <v>60</v>
      </c>
      <c r="H72" s="306">
        <v>43</v>
      </c>
      <c r="I72" s="313">
        <v>0</v>
      </c>
      <c r="J72" s="313">
        <v>0</v>
      </c>
      <c r="K72" s="313">
        <v>0</v>
      </c>
      <c r="L72" s="313">
        <v>0</v>
      </c>
      <c r="Q72" s="95"/>
      <c r="R72"/>
    </row>
    <row r="73" spans="1:18" ht="25.5" hidden="1" customHeight="1" collapsed="1">
      <c r="A73" s="40">
        <v>2</v>
      </c>
      <c r="B73" s="41">
        <v>3</v>
      </c>
      <c r="C73" s="41">
        <v>1</v>
      </c>
      <c r="D73" s="41">
        <v>3</v>
      </c>
      <c r="E73" s="41"/>
      <c r="F73" s="43"/>
      <c r="G73" s="44" t="s">
        <v>62</v>
      </c>
      <c r="H73" s="306">
        <v>44</v>
      </c>
      <c r="I73" s="394">
        <f>I74</f>
        <v>0</v>
      </c>
      <c r="J73" s="402">
        <f>J74</f>
        <v>0</v>
      </c>
      <c r="K73" s="395">
        <f>K74</f>
        <v>0</v>
      </c>
      <c r="L73" s="395">
        <f>L74</f>
        <v>0</v>
      </c>
      <c r="Q73" s="95"/>
      <c r="R73"/>
    </row>
    <row r="74" spans="1:18" ht="25.5" hidden="1" customHeight="1" collapsed="1">
      <c r="A74" s="40">
        <v>2</v>
      </c>
      <c r="B74" s="41">
        <v>3</v>
      </c>
      <c r="C74" s="41">
        <v>1</v>
      </c>
      <c r="D74" s="41">
        <v>3</v>
      </c>
      <c r="E74" s="41">
        <v>1</v>
      </c>
      <c r="F74" s="43"/>
      <c r="G74" s="44" t="s">
        <v>63</v>
      </c>
      <c r="H74" s="306">
        <v>45</v>
      </c>
      <c r="I74" s="394">
        <f>SUM(I75:I77)</f>
        <v>0</v>
      </c>
      <c r="J74" s="402">
        <f>SUM(J75:J77)</f>
        <v>0</v>
      </c>
      <c r="K74" s="395">
        <f>SUM(K75:K77)</f>
        <v>0</v>
      </c>
      <c r="L74" s="395">
        <f>SUM(L75:L77)</f>
        <v>0</v>
      </c>
      <c r="Q74" s="95"/>
      <c r="R74"/>
    </row>
    <row r="75" spans="1:18" ht="15.75" hidden="1" customHeight="1" collapsed="1">
      <c r="A75" s="37">
        <v>2</v>
      </c>
      <c r="B75" s="35">
        <v>3</v>
      </c>
      <c r="C75" s="35">
        <v>1</v>
      </c>
      <c r="D75" s="35">
        <v>3</v>
      </c>
      <c r="E75" s="35">
        <v>1</v>
      </c>
      <c r="F75" s="38">
        <v>1</v>
      </c>
      <c r="G75" s="53" t="s">
        <v>64</v>
      </c>
      <c r="H75" s="306">
        <v>46</v>
      </c>
      <c r="I75" s="311">
        <v>0</v>
      </c>
      <c r="J75" s="311">
        <v>0</v>
      </c>
      <c r="K75" s="311">
        <v>0</v>
      </c>
      <c r="L75" s="311">
        <v>0</v>
      </c>
      <c r="Q75" s="95"/>
      <c r="R75"/>
    </row>
    <row r="76" spans="1:18" ht="15.75" hidden="1" customHeight="1" collapsed="1">
      <c r="A76" s="40">
        <v>2</v>
      </c>
      <c r="B76" s="41">
        <v>3</v>
      </c>
      <c r="C76" s="41">
        <v>1</v>
      </c>
      <c r="D76" s="41">
        <v>3</v>
      </c>
      <c r="E76" s="41">
        <v>1</v>
      </c>
      <c r="F76" s="43">
        <v>2</v>
      </c>
      <c r="G76" s="44" t="s">
        <v>65</v>
      </c>
      <c r="H76" s="306">
        <v>47</v>
      </c>
      <c r="I76" s="313">
        <v>0</v>
      </c>
      <c r="J76" s="313">
        <v>0</v>
      </c>
      <c r="K76" s="313">
        <v>0</v>
      </c>
      <c r="L76" s="313">
        <v>0</v>
      </c>
      <c r="Q76" s="95"/>
      <c r="R76"/>
    </row>
    <row r="77" spans="1:18" ht="15.75" hidden="1" customHeight="1" collapsed="1">
      <c r="A77" s="37">
        <v>2</v>
      </c>
      <c r="B77" s="35">
        <v>3</v>
      </c>
      <c r="C77" s="35">
        <v>1</v>
      </c>
      <c r="D77" s="35">
        <v>3</v>
      </c>
      <c r="E77" s="35">
        <v>1</v>
      </c>
      <c r="F77" s="38">
        <v>3</v>
      </c>
      <c r="G77" s="53" t="s">
        <v>66</v>
      </c>
      <c r="H77" s="306">
        <v>48</v>
      </c>
      <c r="I77" s="311">
        <v>0</v>
      </c>
      <c r="J77" s="311">
        <v>0</v>
      </c>
      <c r="K77" s="311">
        <v>0</v>
      </c>
      <c r="L77" s="311">
        <v>0</v>
      </c>
      <c r="Q77" s="95"/>
      <c r="R77"/>
    </row>
    <row r="78" spans="1:18" hidden="1" collapsed="1">
      <c r="A78" s="37">
        <v>2</v>
      </c>
      <c r="B78" s="35">
        <v>3</v>
      </c>
      <c r="C78" s="35">
        <v>2</v>
      </c>
      <c r="D78" s="35"/>
      <c r="E78" s="35"/>
      <c r="F78" s="38"/>
      <c r="G78" s="53" t="s">
        <v>67</v>
      </c>
      <c r="H78" s="306">
        <v>49</v>
      </c>
      <c r="I78" s="394">
        <f t="shared" ref="I78:L79" si="3">I79</f>
        <v>0</v>
      </c>
      <c r="J78" s="394">
        <f t="shared" si="3"/>
        <v>0</v>
      </c>
      <c r="K78" s="394">
        <f t="shared" si="3"/>
        <v>0</v>
      </c>
      <c r="L78" s="394">
        <f t="shared" si="3"/>
        <v>0</v>
      </c>
    </row>
    <row r="79" spans="1:18" hidden="1" collapsed="1">
      <c r="A79" s="37">
        <v>2</v>
      </c>
      <c r="B79" s="35">
        <v>3</v>
      </c>
      <c r="C79" s="35">
        <v>2</v>
      </c>
      <c r="D79" s="35">
        <v>1</v>
      </c>
      <c r="E79" s="35"/>
      <c r="F79" s="38"/>
      <c r="G79" s="53" t="s">
        <v>67</v>
      </c>
      <c r="H79" s="306">
        <v>50</v>
      </c>
      <c r="I79" s="394">
        <f t="shared" si="3"/>
        <v>0</v>
      </c>
      <c r="J79" s="394">
        <f t="shared" si="3"/>
        <v>0</v>
      </c>
      <c r="K79" s="394">
        <f t="shared" si="3"/>
        <v>0</v>
      </c>
      <c r="L79" s="394">
        <f t="shared" si="3"/>
        <v>0</v>
      </c>
    </row>
    <row r="80" spans="1:18" hidden="1" collapsed="1">
      <c r="A80" s="37">
        <v>2</v>
      </c>
      <c r="B80" s="35">
        <v>3</v>
      </c>
      <c r="C80" s="35">
        <v>2</v>
      </c>
      <c r="D80" s="35">
        <v>1</v>
      </c>
      <c r="E80" s="35">
        <v>1</v>
      </c>
      <c r="F80" s="38"/>
      <c r="G80" s="53" t="s">
        <v>67</v>
      </c>
      <c r="H80" s="306">
        <v>51</v>
      </c>
      <c r="I80" s="394">
        <f>SUM(I81)</f>
        <v>0</v>
      </c>
      <c r="J80" s="394">
        <f>SUM(J81)</f>
        <v>0</v>
      </c>
      <c r="K80" s="394">
        <f>SUM(K81)</f>
        <v>0</v>
      </c>
      <c r="L80" s="394">
        <f>SUM(L81)</f>
        <v>0</v>
      </c>
    </row>
    <row r="81" spans="1:12" hidden="1" collapsed="1">
      <c r="A81" s="37">
        <v>2</v>
      </c>
      <c r="B81" s="35">
        <v>3</v>
      </c>
      <c r="C81" s="35">
        <v>2</v>
      </c>
      <c r="D81" s="35">
        <v>1</v>
      </c>
      <c r="E81" s="35">
        <v>1</v>
      </c>
      <c r="F81" s="38">
        <v>1</v>
      </c>
      <c r="G81" s="53" t="s">
        <v>67</v>
      </c>
      <c r="H81" s="306">
        <v>52</v>
      </c>
      <c r="I81" s="313">
        <v>0</v>
      </c>
      <c r="J81" s="313">
        <v>0</v>
      </c>
      <c r="K81" s="313">
        <v>0</v>
      </c>
      <c r="L81" s="313">
        <v>0</v>
      </c>
    </row>
    <row r="82" spans="1:12" hidden="1" collapsed="1">
      <c r="A82" s="30">
        <v>2</v>
      </c>
      <c r="B82" s="31">
        <v>4</v>
      </c>
      <c r="C82" s="31"/>
      <c r="D82" s="31"/>
      <c r="E82" s="31"/>
      <c r="F82" s="33"/>
      <c r="G82" s="62" t="s">
        <v>68</v>
      </c>
      <c r="H82" s="306">
        <v>53</v>
      </c>
      <c r="I82" s="394">
        <f t="shared" ref="I82:L84" si="4">I83</f>
        <v>0</v>
      </c>
      <c r="J82" s="402">
        <f t="shared" si="4"/>
        <v>0</v>
      </c>
      <c r="K82" s="395">
        <f t="shared" si="4"/>
        <v>0</v>
      </c>
      <c r="L82" s="395">
        <f t="shared" si="4"/>
        <v>0</v>
      </c>
    </row>
    <row r="83" spans="1:12" hidden="1" collapsed="1">
      <c r="A83" s="40">
        <v>2</v>
      </c>
      <c r="B83" s="41">
        <v>4</v>
      </c>
      <c r="C83" s="41">
        <v>1</v>
      </c>
      <c r="D83" s="41"/>
      <c r="E83" s="41"/>
      <c r="F83" s="43"/>
      <c r="G83" s="44" t="s">
        <v>69</v>
      </c>
      <c r="H83" s="306">
        <v>54</v>
      </c>
      <c r="I83" s="394">
        <f t="shared" si="4"/>
        <v>0</v>
      </c>
      <c r="J83" s="402">
        <f t="shared" si="4"/>
        <v>0</v>
      </c>
      <c r="K83" s="395">
        <f t="shared" si="4"/>
        <v>0</v>
      </c>
      <c r="L83" s="395">
        <f t="shared" si="4"/>
        <v>0</v>
      </c>
    </row>
    <row r="84" spans="1:12" hidden="1" collapsed="1">
      <c r="A84" s="40">
        <v>2</v>
      </c>
      <c r="B84" s="41">
        <v>4</v>
      </c>
      <c r="C84" s="41">
        <v>1</v>
      </c>
      <c r="D84" s="41">
        <v>1</v>
      </c>
      <c r="E84" s="41"/>
      <c r="F84" s="43"/>
      <c r="G84" s="44" t="s">
        <v>69</v>
      </c>
      <c r="H84" s="306">
        <v>55</v>
      </c>
      <c r="I84" s="394">
        <f t="shared" si="4"/>
        <v>0</v>
      </c>
      <c r="J84" s="402">
        <f t="shared" si="4"/>
        <v>0</v>
      </c>
      <c r="K84" s="395">
        <f t="shared" si="4"/>
        <v>0</v>
      </c>
      <c r="L84" s="395">
        <f t="shared" si="4"/>
        <v>0</v>
      </c>
    </row>
    <row r="85" spans="1:12" hidden="1" collapsed="1">
      <c r="A85" s="40">
        <v>2</v>
      </c>
      <c r="B85" s="41">
        <v>4</v>
      </c>
      <c r="C85" s="41">
        <v>1</v>
      </c>
      <c r="D85" s="41">
        <v>1</v>
      </c>
      <c r="E85" s="41">
        <v>1</v>
      </c>
      <c r="F85" s="43"/>
      <c r="G85" s="44" t="s">
        <v>69</v>
      </c>
      <c r="H85" s="306">
        <v>56</v>
      </c>
      <c r="I85" s="394">
        <f>SUM(I86:I88)</f>
        <v>0</v>
      </c>
      <c r="J85" s="402">
        <f>SUM(J86:J88)</f>
        <v>0</v>
      </c>
      <c r="K85" s="395">
        <f>SUM(K86:K88)</f>
        <v>0</v>
      </c>
      <c r="L85" s="395">
        <f>SUM(L86:L88)</f>
        <v>0</v>
      </c>
    </row>
    <row r="86" spans="1:12" hidden="1" collapsed="1">
      <c r="A86" s="40">
        <v>2</v>
      </c>
      <c r="B86" s="41">
        <v>4</v>
      </c>
      <c r="C86" s="41">
        <v>1</v>
      </c>
      <c r="D86" s="41">
        <v>1</v>
      </c>
      <c r="E86" s="41">
        <v>1</v>
      </c>
      <c r="F86" s="43">
        <v>1</v>
      </c>
      <c r="G86" s="44" t="s">
        <v>70</v>
      </c>
      <c r="H86" s="306">
        <v>57</v>
      </c>
      <c r="I86" s="313">
        <v>0</v>
      </c>
      <c r="J86" s="313">
        <v>0</v>
      </c>
      <c r="K86" s="313">
        <v>0</v>
      </c>
      <c r="L86" s="313">
        <v>0</v>
      </c>
    </row>
    <row r="87" spans="1:12" hidden="1" collapsed="1">
      <c r="A87" s="40">
        <v>2</v>
      </c>
      <c r="B87" s="40">
        <v>4</v>
      </c>
      <c r="C87" s="40">
        <v>1</v>
      </c>
      <c r="D87" s="41">
        <v>1</v>
      </c>
      <c r="E87" s="41">
        <v>1</v>
      </c>
      <c r="F87" s="63">
        <v>2</v>
      </c>
      <c r="G87" s="42" t="s">
        <v>71</v>
      </c>
      <c r="H87" s="306">
        <v>58</v>
      </c>
      <c r="I87" s="313">
        <v>0</v>
      </c>
      <c r="J87" s="313">
        <v>0</v>
      </c>
      <c r="K87" s="313">
        <v>0</v>
      </c>
      <c r="L87" s="313">
        <v>0</v>
      </c>
    </row>
    <row r="88" spans="1:12" hidden="1" collapsed="1">
      <c r="A88" s="40">
        <v>2</v>
      </c>
      <c r="B88" s="41">
        <v>4</v>
      </c>
      <c r="C88" s="40">
        <v>1</v>
      </c>
      <c r="D88" s="41">
        <v>1</v>
      </c>
      <c r="E88" s="41">
        <v>1</v>
      </c>
      <c r="F88" s="63">
        <v>3</v>
      </c>
      <c r="G88" s="42" t="s">
        <v>72</v>
      </c>
      <c r="H88" s="306">
        <v>59</v>
      </c>
      <c r="I88" s="313">
        <v>0</v>
      </c>
      <c r="J88" s="313">
        <v>0</v>
      </c>
      <c r="K88" s="313">
        <v>0</v>
      </c>
      <c r="L88" s="313">
        <v>0</v>
      </c>
    </row>
    <row r="89" spans="1:12" hidden="1" collapsed="1">
      <c r="A89" s="30">
        <v>2</v>
      </c>
      <c r="B89" s="31">
        <v>5</v>
      </c>
      <c r="C89" s="30"/>
      <c r="D89" s="31"/>
      <c r="E89" s="31"/>
      <c r="F89" s="64"/>
      <c r="G89" s="32" t="s">
        <v>73</v>
      </c>
      <c r="H89" s="306">
        <v>60</v>
      </c>
      <c r="I89" s="394">
        <f>SUM(I90+I95+I100)</f>
        <v>0</v>
      </c>
      <c r="J89" s="402">
        <f>SUM(J90+J95+J100)</f>
        <v>0</v>
      </c>
      <c r="K89" s="395">
        <f>SUM(K90+K95+K100)</f>
        <v>0</v>
      </c>
      <c r="L89" s="395">
        <f>SUM(L90+L95+L100)</f>
        <v>0</v>
      </c>
    </row>
    <row r="90" spans="1:12" hidden="1" collapsed="1">
      <c r="A90" s="37">
        <v>2</v>
      </c>
      <c r="B90" s="35">
        <v>5</v>
      </c>
      <c r="C90" s="37">
        <v>1</v>
      </c>
      <c r="D90" s="35"/>
      <c r="E90" s="35"/>
      <c r="F90" s="65"/>
      <c r="G90" s="36" t="s">
        <v>74</v>
      </c>
      <c r="H90" s="306">
        <v>61</v>
      </c>
      <c r="I90" s="398">
        <f t="shared" ref="I90:L91" si="5">I91</f>
        <v>0</v>
      </c>
      <c r="J90" s="403">
        <f t="shared" si="5"/>
        <v>0</v>
      </c>
      <c r="K90" s="399">
        <f t="shared" si="5"/>
        <v>0</v>
      </c>
      <c r="L90" s="399">
        <f t="shared" si="5"/>
        <v>0</v>
      </c>
    </row>
    <row r="91" spans="1:12" hidden="1" collapsed="1">
      <c r="A91" s="40">
        <v>2</v>
      </c>
      <c r="B91" s="41">
        <v>5</v>
      </c>
      <c r="C91" s="40">
        <v>1</v>
      </c>
      <c r="D91" s="41">
        <v>1</v>
      </c>
      <c r="E91" s="41"/>
      <c r="F91" s="63"/>
      <c r="G91" s="42" t="s">
        <v>74</v>
      </c>
      <c r="H91" s="306">
        <v>62</v>
      </c>
      <c r="I91" s="394">
        <f t="shared" si="5"/>
        <v>0</v>
      </c>
      <c r="J91" s="402">
        <f t="shared" si="5"/>
        <v>0</v>
      </c>
      <c r="K91" s="395">
        <f t="shared" si="5"/>
        <v>0</v>
      </c>
      <c r="L91" s="395">
        <f t="shared" si="5"/>
        <v>0</v>
      </c>
    </row>
    <row r="92" spans="1:12" hidden="1" collapsed="1">
      <c r="A92" s="40">
        <v>2</v>
      </c>
      <c r="B92" s="41">
        <v>5</v>
      </c>
      <c r="C92" s="40">
        <v>1</v>
      </c>
      <c r="D92" s="41">
        <v>1</v>
      </c>
      <c r="E92" s="41">
        <v>1</v>
      </c>
      <c r="F92" s="63"/>
      <c r="G92" s="42" t="s">
        <v>74</v>
      </c>
      <c r="H92" s="306">
        <v>63</v>
      </c>
      <c r="I92" s="394">
        <f>SUM(I93:I94)</f>
        <v>0</v>
      </c>
      <c r="J92" s="402">
        <f>SUM(J93:J94)</f>
        <v>0</v>
      </c>
      <c r="K92" s="395">
        <f>SUM(K93:K94)</f>
        <v>0</v>
      </c>
      <c r="L92" s="395">
        <f>SUM(L93:L94)</f>
        <v>0</v>
      </c>
    </row>
    <row r="93" spans="1:12" ht="25.5" hidden="1" customHeight="1" collapsed="1">
      <c r="A93" s="40">
        <v>2</v>
      </c>
      <c r="B93" s="41">
        <v>5</v>
      </c>
      <c r="C93" s="40">
        <v>1</v>
      </c>
      <c r="D93" s="41">
        <v>1</v>
      </c>
      <c r="E93" s="41">
        <v>1</v>
      </c>
      <c r="F93" s="63">
        <v>1</v>
      </c>
      <c r="G93" s="42" t="s">
        <v>75</v>
      </c>
      <c r="H93" s="306">
        <v>64</v>
      </c>
      <c r="I93" s="313">
        <v>0</v>
      </c>
      <c r="J93" s="313">
        <v>0</v>
      </c>
      <c r="K93" s="313">
        <v>0</v>
      </c>
      <c r="L93" s="313">
        <v>0</v>
      </c>
    </row>
    <row r="94" spans="1:12" ht="25.5" hidden="1" customHeight="1" collapsed="1">
      <c r="A94" s="40">
        <v>2</v>
      </c>
      <c r="B94" s="41">
        <v>5</v>
      </c>
      <c r="C94" s="40">
        <v>1</v>
      </c>
      <c r="D94" s="41">
        <v>1</v>
      </c>
      <c r="E94" s="41">
        <v>1</v>
      </c>
      <c r="F94" s="63">
        <v>2</v>
      </c>
      <c r="G94" s="42" t="s">
        <v>76</v>
      </c>
      <c r="H94" s="306">
        <v>65</v>
      </c>
      <c r="I94" s="313">
        <v>0</v>
      </c>
      <c r="J94" s="313">
        <v>0</v>
      </c>
      <c r="K94" s="313">
        <v>0</v>
      </c>
      <c r="L94" s="313">
        <v>0</v>
      </c>
    </row>
    <row r="95" spans="1:12" hidden="1" collapsed="1">
      <c r="A95" s="40">
        <v>2</v>
      </c>
      <c r="B95" s="41">
        <v>5</v>
      </c>
      <c r="C95" s="40">
        <v>2</v>
      </c>
      <c r="D95" s="41"/>
      <c r="E95" s="41"/>
      <c r="F95" s="63"/>
      <c r="G95" s="42" t="s">
        <v>77</v>
      </c>
      <c r="H95" s="306">
        <v>66</v>
      </c>
      <c r="I95" s="394">
        <f t="shared" ref="I95:L96" si="6">I96</f>
        <v>0</v>
      </c>
      <c r="J95" s="402">
        <f t="shared" si="6"/>
        <v>0</v>
      </c>
      <c r="K95" s="395">
        <f t="shared" si="6"/>
        <v>0</v>
      </c>
      <c r="L95" s="394">
        <f t="shared" si="6"/>
        <v>0</v>
      </c>
    </row>
    <row r="96" spans="1:12" hidden="1" collapsed="1">
      <c r="A96" s="44">
        <v>2</v>
      </c>
      <c r="B96" s="40">
        <v>5</v>
      </c>
      <c r="C96" s="41">
        <v>2</v>
      </c>
      <c r="D96" s="42">
        <v>1</v>
      </c>
      <c r="E96" s="40"/>
      <c r="F96" s="63"/>
      <c r="G96" s="42" t="s">
        <v>77</v>
      </c>
      <c r="H96" s="306">
        <v>67</v>
      </c>
      <c r="I96" s="394">
        <f t="shared" si="6"/>
        <v>0</v>
      </c>
      <c r="J96" s="402">
        <f t="shared" si="6"/>
        <v>0</v>
      </c>
      <c r="K96" s="395">
        <f t="shared" si="6"/>
        <v>0</v>
      </c>
      <c r="L96" s="394">
        <f t="shared" si="6"/>
        <v>0</v>
      </c>
    </row>
    <row r="97" spans="1:12" hidden="1" collapsed="1">
      <c r="A97" s="44">
        <v>2</v>
      </c>
      <c r="B97" s="40">
        <v>5</v>
      </c>
      <c r="C97" s="41">
        <v>2</v>
      </c>
      <c r="D97" s="42">
        <v>1</v>
      </c>
      <c r="E97" s="40">
        <v>1</v>
      </c>
      <c r="F97" s="63"/>
      <c r="G97" s="42" t="s">
        <v>77</v>
      </c>
      <c r="H97" s="306">
        <v>68</v>
      </c>
      <c r="I97" s="394">
        <f>SUM(I98:I99)</f>
        <v>0</v>
      </c>
      <c r="J97" s="402">
        <f>SUM(J98:J99)</f>
        <v>0</v>
      </c>
      <c r="K97" s="395">
        <f>SUM(K98:K99)</f>
        <v>0</v>
      </c>
      <c r="L97" s="394">
        <f>SUM(L98:L99)</f>
        <v>0</v>
      </c>
    </row>
    <row r="98" spans="1:12" ht="25.5" hidden="1" customHeight="1" collapsed="1">
      <c r="A98" s="44">
        <v>2</v>
      </c>
      <c r="B98" s="40">
        <v>5</v>
      </c>
      <c r="C98" s="41">
        <v>2</v>
      </c>
      <c r="D98" s="42">
        <v>1</v>
      </c>
      <c r="E98" s="40">
        <v>1</v>
      </c>
      <c r="F98" s="63">
        <v>1</v>
      </c>
      <c r="G98" s="42" t="s">
        <v>78</v>
      </c>
      <c r="H98" s="306">
        <v>69</v>
      </c>
      <c r="I98" s="313">
        <v>0</v>
      </c>
      <c r="J98" s="313">
        <v>0</v>
      </c>
      <c r="K98" s="313">
        <v>0</v>
      </c>
      <c r="L98" s="313">
        <v>0</v>
      </c>
    </row>
    <row r="99" spans="1:12" ht="25.5" hidden="1" customHeight="1" collapsed="1">
      <c r="A99" s="44">
        <v>2</v>
      </c>
      <c r="B99" s="40">
        <v>5</v>
      </c>
      <c r="C99" s="41">
        <v>2</v>
      </c>
      <c r="D99" s="42">
        <v>1</v>
      </c>
      <c r="E99" s="40">
        <v>1</v>
      </c>
      <c r="F99" s="63">
        <v>2</v>
      </c>
      <c r="G99" s="42" t="s">
        <v>79</v>
      </c>
      <c r="H99" s="306">
        <v>70</v>
      </c>
      <c r="I99" s="313">
        <v>0</v>
      </c>
      <c r="J99" s="313">
        <v>0</v>
      </c>
      <c r="K99" s="313">
        <v>0</v>
      </c>
      <c r="L99" s="313">
        <v>0</v>
      </c>
    </row>
    <row r="100" spans="1:12" ht="25.5" hidden="1" customHeight="1" collapsed="1">
      <c r="A100" s="44">
        <v>2</v>
      </c>
      <c r="B100" s="40">
        <v>5</v>
      </c>
      <c r="C100" s="41">
        <v>3</v>
      </c>
      <c r="D100" s="42"/>
      <c r="E100" s="40"/>
      <c r="F100" s="63"/>
      <c r="G100" s="42" t="s">
        <v>80</v>
      </c>
      <c r="H100" s="306">
        <v>71</v>
      </c>
      <c r="I100" s="394">
        <f>I101+I105</f>
        <v>0</v>
      </c>
      <c r="J100" s="394">
        <f>J101+J105</f>
        <v>0</v>
      </c>
      <c r="K100" s="394">
        <f>K101+K105</f>
        <v>0</v>
      </c>
      <c r="L100" s="394">
        <f>L101+L105</f>
        <v>0</v>
      </c>
    </row>
    <row r="101" spans="1:12" ht="25.5" hidden="1" customHeight="1" collapsed="1">
      <c r="A101" s="44">
        <v>2</v>
      </c>
      <c r="B101" s="40">
        <v>5</v>
      </c>
      <c r="C101" s="41">
        <v>3</v>
      </c>
      <c r="D101" s="42">
        <v>1</v>
      </c>
      <c r="E101" s="40"/>
      <c r="F101" s="63"/>
      <c r="G101" s="42" t="s">
        <v>81</v>
      </c>
      <c r="H101" s="306">
        <v>72</v>
      </c>
      <c r="I101" s="394">
        <f>I102</f>
        <v>0</v>
      </c>
      <c r="J101" s="402">
        <f>J102</f>
        <v>0</v>
      </c>
      <c r="K101" s="395">
        <f>K102</f>
        <v>0</v>
      </c>
      <c r="L101" s="394">
        <f>L102</f>
        <v>0</v>
      </c>
    </row>
    <row r="102" spans="1:12" ht="25.5" hidden="1" customHeight="1" collapsed="1">
      <c r="A102" s="47">
        <v>2</v>
      </c>
      <c r="B102" s="48">
        <v>5</v>
      </c>
      <c r="C102" s="49">
        <v>3</v>
      </c>
      <c r="D102" s="50">
        <v>1</v>
      </c>
      <c r="E102" s="48">
        <v>1</v>
      </c>
      <c r="F102" s="66"/>
      <c r="G102" s="50" t="s">
        <v>81</v>
      </c>
      <c r="H102" s="306">
        <v>73</v>
      </c>
      <c r="I102" s="397">
        <f>SUM(I103:I104)</f>
        <v>0</v>
      </c>
      <c r="J102" s="404">
        <f>SUM(J103:J104)</f>
        <v>0</v>
      </c>
      <c r="K102" s="396">
        <f>SUM(K103:K104)</f>
        <v>0</v>
      </c>
      <c r="L102" s="397">
        <f>SUM(L103:L104)</f>
        <v>0</v>
      </c>
    </row>
    <row r="103" spans="1:12" ht="25.5" hidden="1" customHeight="1" collapsed="1">
      <c r="A103" s="44">
        <v>2</v>
      </c>
      <c r="B103" s="40">
        <v>5</v>
      </c>
      <c r="C103" s="41">
        <v>3</v>
      </c>
      <c r="D103" s="42">
        <v>1</v>
      </c>
      <c r="E103" s="40">
        <v>1</v>
      </c>
      <c r="F103" s="63">
        <v>1</v>
      </c>
      <c r="G103" s="42" t="s">
        <v>81</v>
      </c>
      <c r="H103" s="306">
        <v>74</v>
      </c>
      <c r="I103" s="313">
        <v>0</v>
      </c>
      <c r="J103" s="313">
        <v>0</v>
      </c>
      <c r="K103" s="313">
        <v>0</v>
      </c>
      <c r="L103" s="313">
        <v>0</v>
      </c>
    </row>
    <row r="104" spans="1:12" ht="25.5" hidden="1" customHeight="1" collapsed="1">
      <c r="A104" s="47">
        <v>2</v>
      </c>
      <c r="B104" s="48">
        <v>5</v>
      </c>
      <c r="C104" s="49">
        <v>3</v>
      </c>
      <c r="D104" s="50">
        <v>1</v>
      </c>
      <c r="E104" s="48">
        <v>1</v>
      </c>
      <c r="F104" s="66">
        <v>2</v>
      </c>
      <c r="G104" s="50" t="s">
        <v>82</v>
      </c>
      <c r="H104" s="306">
        <v>75</v>
      </c>
      <c r="I104" s="313">
        <v>0</v>
      </c>
      <c r="J104" s="313">
        <v>0</v>
      </c>
      <c r="K104" s="313">
        <v>0</v>
      </c>
      <c r="L104" s="313">
        <v>0</v>
      </c>
    </row>
    <row r="105" spans="1:12" ht="25.5" hidden="1" customHeight="1" collapsed="1">
      <c r="A105" s="47">
        <v>2</v>
      </c>
      <c r="B105" s="48">
        <v>5</v>
      </c>
      <c r="C105" s="49">
        <v>3</v>
      </c>
      <c r="D105" s="50">
        <v>2</v>
      </c>
      <c r="E105" s="48"/>
      <c r="F105" s="66"/>
      <c r="G105" s="50" t="s">
        <v>83</v>
      </c>
      <c r="H105" s="306">
        <v>76</v>
      </c>
      <c r="I105" s="397">
        <f>I106</f>
        <v>0</v>
      </c>
      <c r="J105" s="397">
        <f>J106</f>
        <v>0</v>
      </c>
      <c r="K105" s="397">
        <f>K106</f>
        <v>0</v>
      </c>
      <c r="L105" s="397">
        <f>L106</f>
        <v>0</v>
      </c>
    </row>
    <row r="106" spans="1:12" ht="25.5" hidden="1" customHeight="1" collapsed="1">
      <c r="A106" s="47">
        <v>2</v>
      </c>
      <c r="B106" s="48">
        <v>5</v>
      </c>
      <c r="C106" s="49">
        <v>3</v>
      </c>
      <c r="D106" s="50">
        <v>2</v>
      </c>
      <c r="E106" s="48">
        <v>1</v>
      </c>
      <c r="F106" s="66"/>
      <c r="G106" s="50" t="s">
        <v>83</v>
      </c>
      <c r="H106" s="306">
        <v>77</v>
      </c>
      <c r="I106" s="397">
        <f>SUM(I107:I108)</f>
        <v>0</v>
      </c>
      <c r="J106" s="397">
        <f>SUM(J107:J108)</f>
        <v>0</v>
      </c>
      <c r="K106" s="397">
        <f>SUM(K107:K108)</f>
        <v>0</v>
      </c>
      <c r="L106" s="397">
        <f>SUM(L107:L108)</f>
        <v>0</v>
      </c>
    </row>
    <row r="107" spans="1:12" ht="25.5" hidden="1" customHeight="1" collapsed="1">
      <c r="A107" s="47">
        <v>2</v>
      </c>
      <c r="B107" s="48">
        <v>5</v>
      </c>
      <c r="C107" s="49">
        <v>3</v>
      </c>
      <c r="D107" s="50">
        <v>2</v>
      </c>
      <c r="E107" s="48">
        <v>1</v>
      </c>
      <c r="F107" s="66">
        <v>1</v>
      </c>
      <c r="G107" s="50" t="s">
        <v>83</v>
      </c>
      <c r="H107" s="306">
        <v>78</v>
      </c>
      <c r="I107" s="313">
        <v>0</v>
      </c>
      <c r="J107" s="313">
        <v>0</v>
      </c>
      <c r="K107" s="313">
        <v>0</v>
      </c>
      <c r="L107" s="313">
        <v>0</v>
      </c>
    </row>
    <row r="108" spans="1:12" hidden="1" collapsed="1">
      <c r="A108" s="47">
        <v>2</v>
      </c>
      <c r="B108" s="48">
        <v>5</v>
      </c>
      <c r="C108" s="49">
        <v>3</v>
      </c>
      <c r="D108" s="50">
        <v>2</v>
      </c>
      <c r="E108" s="48">
        <v>1</v>
      </c>
      <c r="F108" s="66">
        <v>2</v>
      </c>
      <c r="G108" s="50" t="s">
        <v>84</v>
      </c>
      <c r="H108" s="306">
        <v>79</v>
      </c>
      <c r="I108" s="313">
        <v>0</v>
      </c>
      <c r="J108" s="313">
        <v>0</v>
      </c>
      <c r="K108" s="313">
        <v>0</v>
      </c>
      <c r="L108" s="313">
        <v>0</v>
      </c>
    </row>
    <row r="109" spans="1:12" hidden="1" collapsed="1">
      <c r="A109" s="62">
        <v>2</v>
      </c>
      <c r="B109" s="30">
        <v>6</v>
      </c>
      <c r="C109" s="31"/>
      <c r="D109" s="32"/>
      <c r="E109" s="30"/>
      <c r="F109" s="64"/>
      <c r="G109" s="67" t="s">
        <v>85</v>
      </c>
      <c r="H109" s="306">
        <v>80</v>
      </c>
      <c r="I109" s="394">
        <f>SUM(I110+I115+I119+I123+I127+I131)</f>
        <v>0</v>
      </c>
      <c r="J109" s="394">
        <f>SUM(J110+J115+J119+J123+J127+J131)</f>
        <v>0</v>
      </c>
      <c r="K109" s="394">
        <f>SUM(K110+K115+K119+K123+K127+K131)</f>
        <v>0</v>
      </c>
      <c r="L109" s="394">
        <f>SUM(L110+L115+L119+L123+L127+L131)</f>
        <v>0</v>
      </c>
    </row>
    <row r="110" spans="1:12" hidden="1" collapsed="1">
      <c r="A110" s="47">
        <v>2</v>
      </c>
      <c r="B110" s="48">
        <v>6</v>
      </c>
      <c r="C110" s="49">
        <v>1</v>
      </c>
      <c r="D110" s="50"/>
      <c r="E110" s="48"/>
      <c r="F110" s="66"/>
      <c r="G110" s="50" t="s">
        <v>86</v>
      </c>
      <c r="H110" s="306">
        <v>81</v>
      </c>
      <c r="I110" s="397">
        <f t="shared" ref="I110:L111" si="7">I111</f>
        <v>0</v>
      </c>
      <c r="J110" s="404">
        <f t="shared" si="7"/>
        <v>0</v>
      </c>
      <c r="K110" s="396">
        <f t="shared" si="7"/>
        <v>0</v>
      </c>
      <c r="L110" s="397">
        <f t="shared" si="7"/>
        <v>0</v>
      </c>
    </row>
    <row r="111" spans="1:12" hidden="1" collapsed="1">
      <c r="A111" s="44">
        <v>2</v>
      </c>
      <c r="B111" s="40">
        <v>6</v>
      </c>
      <c r="C111" s="41">
        <v>1</v>
      </c>
      <c r="D111" s="42">
        <v>1</v>
      </c>
      <c r="E111" s="40"/>
      <c r="F111" s="63"/>
      <c r="G111" s="42" t="s">
        <v>86</v>
      </c>
      <c r="H111" s="306">
        <v>82</v>
      </c>
      <c r="I111" s="394">
        <f t="shared" si="7"/>
        <v>0</v>
      </c>
      <c r="J111" s="402">
        <f t="shared" si="7"/>
        <v>0</v>
      </c>
      <c r="K111" s="395">
        <f t="shared" si="7"/>
        <v>0</v>
      </c>
      <c r="L111" s="394">
        <f t="shared" si="7"/>
        <v>0</v>
      </c>
    </row>
    <row r="112" spans="1:12" hidden="1" collapsed="1">
      <c r="A112" s="44">
        <v>2</v>
      </c>
      <c r="B112" s="40">
        <v>6</v>
      </c>
      <c r="C112" s="41">
        <v>1</v>
      </c>
      <c r="D112" s="42">
        <v>1</v>
      </c>
      <c r="E112" s="40">
        <v>1</v>
      </c>
      <c r="F112" s="63"/>
      <c r="G112" s="42" t="s">
        <v>86</v>
      </c>
      <c r="H112" s="306">
        <v>83</v>
      </c>
      <c r="I112" s="394">
        <f>SUM(I113:I114)</f>
        <v>0</v>
      </c>
      <c r="J112" s="402">
        <f>SUM(J113:J114)</f>
        <v>0</v>
      </c>
      <c r="K112" s="395">
        <f>SUM(K113:K114)</f>
        <v>0</v>
      </c>
      <c r="L112" s="394">
        <f>SUM(L113:L114)</f>
        <v>0</v>
      </c>
    </row>
    <row r="113" spans="1:12" hidden="1" collapsed="1">
      <c r="A113" s="44">
        <v>2</v>
      </c>
      <c r="B113" s="40">
        <v>6</v>
      </c>
      <c r="C113" s="41">
        <v>1</v>
      </c>
      <c r="D113" s="42">
        <v>1</v>
      </c>
      <c r="E113" s="40">
        <v>1</v>
      </c>
      <c r="F113" s="63">
        <v>1</v>
      </c>
      <c r="G113" s="42" t="s">
        <v>87</v>
      </c>
      <c r="H113" s="306">
        <v>84</v>
      </c>
      <c r="I113" s="313">
        <v>0</v>
      </c>
      <c r="J113" s="313">
        <v>0</v>
      </c>
      <c r="K113" s="313">
        <v>0</v>
      </c>
      <c r="L113" s="313">
        <v>0</v>
      </c>
    </row>
    <row r="114" spans="1:12" hidden="1" collapsed="1">
      <c r="A114" s="53">
        <v>2</v>
      </c>
      <c r="B114" s="37">
        <v>6</v>
      </c>
      <c r="C114" s="35">
        <v>1</v>
      </c>
      <c r="D114" s="36">
        <v>1</v>
      </c>
      <c r="E114" s="37">
        <v>1</v>
      </c>
      <c r="F114" s="65">
        <v>2</v>
      </c>
      <c r="G114" s="36" t="s">
        <v>88</v>
      </c>
      <c r="H114" s="306">
        <v>85</v>
      </c>
      <c r="I114" s="311">
        <v>0</v>
      </c>
      <c r="J114" s="311">
        <v>0</v>
      </c>
      <c r="K114" s="311">
        <v>0</v>
      </c>
      <c r="L114" s="311">
        <v>0</v>
      </c>
    </row>
    <row r="115" spans="1:12" ht="25.5" hidden="1" customHeight="1" collapsed="1">
      <c r="A115" s="44">
        <v>2</v>
      </c>
      <c r="B115" s="40">
        <v>6</v>
      </c>
      <c r="C115" s="41">
        <v>2</v>
      </c>
      <c r="D115" s="42"/>
      <c r="E115" s="40"/>
      <c r="F115" s="63"/>
      <c r="G115" s="42" t="s">
        <v>89</v>
      </c>
      <c r="H115" s="306">
        <v>86</v>
      </c>
      <c r="I115" s="394">
        <f t="shared" ref="I115:L117" si="8">I116</f>
        <v>0</v>
      </c>
      <c r="J115" s="402">
        <f t="shared" si="8"/>
        <v>0</v>
      </c>
      <c r="K115" s="395">
        <f t="shared" si="8"/>
        <v>0</v>
      </c>
      <c r="L115" s="394">
        <f t="shared" si="8"/>
        <v>0</v>
      </c>
    </row>
    <row r="116" spans="1:12" ht="25.5" hidden="1" customHeight="1" collapsed="1">
      <c r="A116" s="44">
        <v>2</v>
      </c>
      <c r="B116" s="40">
        <v>6</v>
      </c>
      <c r="C116" s="41">
        <v>2</v>
      </c>
      <c r="D116" s="42">
        <v>1</v>
      </c>
      <c r="E116" s="40"/>
      <c r="F116" s="63"/>
      <c r="G116" s="42" t="s">
        <v>89</v>
      </c>
      <c r="H116" s="306">
        <v>87</v>
      </c>
      <c r="I116" s="394">
        <f t="shared" si="8"/>
        <v>0</v>
      </c>
      <c r="J116" s="402">
        <f t="shared" si="8"/>
        <v>0</v>
      </c>
      <c r="K116" s="395">
        <f t="shared" si="8"/>
        <v>0</v>
      </c>
      <c r="L116" s="394">
        <f t="shared" si="8"/>
        <v>0</v>
      </c>
    </row>
    <row r="117" spans="1:12" ht="25.5" hidden="1" customHeight="1" collapsed="1">
      <c r="A117" s="44">
        <v>2</v>
      </c>
      <c r="B117" s="40">
        <v>6</v>
      </c>
      <c r="C117" s="41">
        <v>2</v>
      </c>
      <c r="D117" s="42">
        <v>1</v>
      </c>
      <c r="E117" s="40">
        <v>1</v>
      </c>
      <c r="F117" s="63"/>
      <c r="G117" s="42" t="s">
        <v>89</v>
      </c>
      <c r="H117" s="306">
        <v>88</v>
      </c>
      <c r="I117" s="405">
        <f t="shared" si="8"/>
        <v>0</v>
      </c>
      <c r="J117" s="406">
        <f t="shared" si="8"/>
        <v>0</v>
      </c>
      <c r="K117" s="407">
        <f t="shared" si="8"/>
        <v>0</v>
      </c>
      <c r="L117" s="405">
        <f t="shared" si="8"/>
        <v>0</v>
      </c>
    </row>
    <row r="118" spans="1:12" ht="25.5" hidden="1" customHeight="1" collapsed="1">
      <c r="A118" s="44">
        <v>2</v>
      </c>
      <c r="B118" s="40">
        <v>6</v>
      </c>
      <c r="C118" s="41">
        <v>2</v>
      </c>
      <c r="D118" s="42">
        <v>1</v>
      </c>
      <c r="E118" s="40">
        <v>1</v>
      </c>
      <c r="F118" s="63">
        <v>1</v>
      </c>
      <c r="G118" s="42" t="s">
        <v>89</v>
      </c>
      <c r="H118" s="306">
        <v>89</v>
      </c>
      <c r="I118" s="313">
        <v>0</v>
      </c>
      <c r="J118" s="313">
        <v>0</v>
      </c>
      <c r="K118" s="313">
        <v>0</v>
      </c>
      <c r="L118" s="313">
        <v>0</v>
      </c>
    </row>
    <row r="119" spans="1:12" ht="25.5" hidden="1" customHeight="1" collapsed="1">
      <c r="A119" s="53">
        <v>2</v>
      </c>
      <c r="B119" s="37">
        <v>6</v>
      </c>
      <c r="C119" s="35">
        <v>3</v>
      </c>
      <c r="D119" s="36"/>
      <c r="E119" s="37"/>
      <c r="F119" s="65"/>
      <c r="G119" s="36" t="s">
        <v>90</v>
      </c>
      <c r="H119" s="306">
        <v>90</v>
      </c>
      <c r="I119" s="398">
        <f t="shared" ref="I119:L121" si="9">I120</f>
        <v>0</v>
      </c>
      <c r="J119" s="403">
        <f t="shared" si="9"/>
        <v>0</v>
      </c>
      <c r="K119" s="399">
        <f t="shared" si="9"/>
        <v>0</v>
      </c>
      <c r="L119" s="398">
        <f t="shared" si="9"/>
        <v>0</v>
      </c>
    </row>
    <row r="120" spans="1:12" ht="25.5" hidden="1" customHeight="1" collapsed="1">
      <c r="A120" s="44">
        <v>2</v>
      </c>
      <c r="B120" s="40">
        <v>6</v>
      </c>
      <c r="C120" s="41">
        <v>3</v>
      </c>
      <c r="D120" s="42">
        <v>1</v>
      </c>
      <c r="E120" s="40"/>
      <c r="F120" s="63"/>
      <c r="G120" s="42" t="s">
        <v>90</v>
      </c>
      <c r="H120" s="306">
        <v>91</v>
      </c>
      <c r="I120" s="394">
        <f t="shared" si="9"/>
        <v>0</v>
      </c>
      <c r="J120" s="402">
        <f t="shared" si="9"/>
        <v>0</v>
      </c>
      <c r="K120" s="395">
        <f t="shared" si="9"/>
        <v>0</v>
      </c>
      <c r="L120" s="394">
        <f t="shared" si="9"/>
        <v>0</v>
      </c>
    </row>
    <row r="121" spans="1:12" ht="25.5" hidden="1" customHeight="1" collapsed="1">
      <c r="A121" s="44">
        <v>2</v>
      </c>
      <c r="B121" s="40">
        <v>6</v>
      </c>
      <c r="C121" s="41">
        <v>3</v>
      </c>
      <c r="D121" s="42">
        <v>1</v>
      </c>
      <c r="E121" s="40">
        <v>1</v>
      </c>
      <c r="F121" s="63"/>
      <c r="G121" s="42" t="s">
        <v>90</v>
      </c>
      <c r="H121" s="306">
        <v>92</v>
      </c>
      <c r="I121" s="394">
        <f t="shared" si="9"/>
        <v>0</v>
      </c>
      <c r="J121" s="402">
        <f t="shared" si="9"/>
        <v>0</v>
      </c>
      <c r="K121" s="395">
        <f t="shared" si="9"/>
        <v>0</v>
      </c>
      <c r="L121" s="394">
        <f t="shared" si="9"/>
        <v>0</v>
      </c>
    </row>
    <row r="122" spans="1:12" ht="25.5" hidden="1" customHeight="1" collapsed="1">
      <c r="A122" s="44">
        <v>2</v>
      </c>
      <c r="B122" s="40">
        <v>6</v>
      </c>
      <c r="C122" s="41">
        <v>3</v>
      </c>
      <c r="D122" s="42">
        <v>1</v>
      </c>
      <c r="E122" s="40">
        <v>1</v>
      </c>
      <c r="F122" s="63">
        <v>1</v>
      </c>
      <c r="G122" s="42" t="s">
        <v>90</v>
      </c>
      <c r="H122" s="306">
        <v>93</v>
      </c>
      <c r="I122" s="313">
        <v>0</v>
      </c>
      <c r="J122" s="313">
        <v>0</v>
      </c>
      <c r="K122" s="313">
        <v>0</v>
      </c>
      <c r="L122" s="313">
        <v>0</v>
      </c>
    </row>
    <row r="123" spans="1:12" ht="25.5" hidden="1" customHeight="1" collapsed="1">
      <c r="A123" s="53">
        <v>2</v>
      </c>
      <c r="B123" s="37">
        <v>6</v>
      </c>
      <c r="C123" s="35">
        <v>4</v>
      </c>
      <c r="D123" s="36"/>
      <c r="E123" s="37"/>
      <c r="F123" s="65"/>
      <c r="G123" s="36" t="s">
        <v>91</v>
      </c>
      <c r="H123" s="306">
        <v>94</v>
      </c>
      <c r="I123" s="398">
        <f t="shared" ref="I123:L125" si="10">I124</f>
        <v>0</v>
      </c>
      <c r="J123" s="403">
        <f t="shared" si="10"/>
        <v>0</v>
      </c>
      <c r="K123" s="399">
        <f t="shared" si="10"/>
        <v>0</v>
      </c>
      <c r="L123" s="398">
        <f t="shared" si="10"/>
        <v>0</v>
      </c>
    </row>
    <row r="124" spans="1:12" ht="25.5" hidden="1" customHeight="1" collapsed="1">
      <c r="A124" s="44">
        <v>2</v>
      </c>
      <c r="B124" s="40">
        <v>6</v>
      </c>
      <c r="C124" s="41">
        <v>4</v>
      </c>
      <c r="D124" s="42">
        <v>1</v>
      </c>
      <c r="E124" s="40"/>
      <c r="F124" s="63"/>
      <c r="G124" s="42" t="s">
        <v>91</v>
      </c>
      <c r="H124" s="306">
        <v>95</v>
      </c>
      <c r="I124" s="394">
        <f t="shared" si="10"/>
        <v>0</v>
      </c>
      <c r="J124" s="402">
        <f t="shared" si="10"/>
        <v>0</v>
      </c>
      <c r="K124" s="395">
        <f t="shared" si="10"/>
        <v>0</v>
      </c>
      <c r="L124" s="394">
        <f t="shared" si="10"/>
        <v>0</v>
      </c>
    </row>
    <row r="125" spans="1:12" ht="25.5" hidden="1" customHeight="1" collapsed="1">
      <c r="A125" s="44">
        <v>2</v>
      </c>
      <c r="B125" s="40">
        <v>6</v>
      </c>
      <c r="C125" s="41">
        <v>4</v>
      </c>
      <c r="D125" s="42">
        <v>1</v>
      </c>
      <c r="E125" s="40">
        <v>1</v>
      </c>
      <c r="F125" s="63"/>
      <c r="G125" s="42" t="s">
        <v>91</v>
      </c>
      <c r="H125" s="306">
        <v>96</v>
      </c>
      <c r="I125" s="394">
        <f t="shared" si="10"/>
        <v>0</v>
      </c>
      <c r="J125" s="402">
        <f t="shared" si="10"/>
        <v>0</v>
      </c>
      <c r="K125" s="395">
        <f t="shared" si="10"/>
        <v>0</v>
      </c>
      <c r="L125" s="394">
        <f t="shared" si="10"/>
        <v>0</v>
      </c>
    </row>
    <row r="126" spans="1:12" ht="25.5" hidden="1" customHeight="1" collapsed="1">
      <c r="A126" s="44">
        <v>2</v>
      </c>
      <c r="B126" s="40">
        <v>6</v>
      </c>
      <c r="C126" s="41">
        <v>4</v>
      </c>
      <c r="D126" s="42">
        <v>1</v>
      </c>
      <c r="E126" s="40">
        <v>1</v>
      </c>
      <c r="F126" s="63">
        <v>1</v>
      </c>
      <c r="G126" s="42" t="s">
        <v>91</v>
      </c>
      <c r="H126" s="306">
        <v>97</v>
      </c>
      <c r="I126" s="313">
        <v>0</v>
      </c>
      <c r="J126" s="313">
        <v>0</v>
      </c>
      <c r="K126" s="313">
        <v>0</v>
      </c>
      <c r="L126" s="313">
        <v>0</v>
      </c>
    </row>
    <row r="127" spans="1:12" ht="38.25" hidden="1" customHeight="1" collapsed="1">
      <c r="A127" s="47">
        <v>2</v>
      </c>
      <c r="B127" s="54">
        <v>6</v>
      </c>
      <c r="C127" s="55">
        <v>5</v>
      </c>
      <c r="D127" s="57"/>
      <c r="E127" s="54"/>
      <c r="F127" s="68"/>
      <c r="G127" s="57" t="s">
        <v>92</v>
      </c>
      <c r="H127" s="306">
        <v>98</v>
      </c>
      <c r="I127" s="400">
        <f t="shared" ref="I127:L129" si="11">I128</f>
        <v>0</v>
      </c>
      <c r="J127" s="408">
        <f t="shared" si="11"/>
        <v>0</v>
      </c>
      <c r="K127" s="401">
        <f t="shared" si="11"/>
        <v>0</v>
      </c>
      <c r="L127" s="400">
        <f t="shared" si="11"/>
        <v>0</v>
      </c>
    </row>
    <row r="128" spans="1:12" ht="38.25" hidden="1" customHeight="1" collapsed="1">
      <c r="A128" s="44">
        <v>2</v>
      </c>
      <c r="B128" s="40">
        <v>6</v>
      </c>
      <c r="C128" s="41">
        <v>5</v>
      </c>
      <c r="D128" s="42">
        <v>1</v>
      </c>
      <c r="E128" s="40"/>
      <c r="F128" s="63"/>
      <c r="G128" s="57" t="s">
        <v>92</v>
      </c>
      <c r="H128" s="306">
        <v>99</v>
      </c>
      <c r="I128" s="394">
        <f t="shared" si="11"/>
        <v>0</v>
      </c>
      <c r="J128" s="402">
        <f t="shared" si="11"/>
        <v>0</v>
      </c>
      <c r="K128" s="395">
        <f t="shared" si="11"/>
        <v>0</v>
      </c>
      <c r="L128" s="394">
        <f t="shared" si="11"/>
        <v>0</v>
      </c>
    </row>
    <row r="129" spans="1:12" ht="38.25" hidden="1" customHeight="1" collapsed="1">
      <c r="A129" s="44">
        <v>2</v>
      </c>
      <c r="B129" s="40">
        <v>6</v>
      </c>
      <c r="C129" s="41">
        <v>5</v>
      </c>
      <c r="D129" s="42">
        <v>1</v>
      </c>
      <c r="E129" s="40">
        <v>1</v>
      </c>
      <c r="F129" s="63"/>
      <c r="G129" s="57" t="s">
        <v>92</v>
      </c>
      <c r="H129" s="306">
        <v>100</v>
      </c>
      <c r="I129" s="394">
        <f t="shared" si="11"/>
        <v>0</v>
      </c>
      <c r="J129" s="402">
        <f t="shared" si="11"/>
        <v>0</v>
      </c>
      <c r="K129" s="395">
        <f t="shared" si="11"/>
        <v>0</v>
      </c>
      <c r="L129" s="394">
        <f t="shared" si="11"/>
        <v>0</v>
      </c>
    </row>
    <row r="130" spans="1:12" ht="38.25" hidden="1" customHeight="1" collapsed="1">
      <c r="A130" s="40">
        <v>2</v>
      </c>
      <c r="B130" s="41">
        <v>6</v>
      </c>
      <c r="C130" s="40">
        <v>5</v>
      </c>
      <c r="D130" s="40">
        <v>1</v>
      </c>
      <c r="E130" s="42">
        <v>1</v>
      </c>
      <c r="F130" s="63">
        <v>1</v>
      </c>
      <c r="G130" s="40" t="s">
        <v>93</v>
      </c>
      <c r="H130" s="306">
        <v>101</v>
      </c>
      <c r="I130" s="313">
        <v>0</v>
      </c>
      <c r="J130" s="313">
        <v>0</v>
      </c>
      <c r="K130" s="313">
        <v>0</v>
      </c>
      <c r="L130" s="313">
        <v>0</v>
      </c>
    </row>
    <row r="131" spans="1:12" ht="26.25" hidden="1" customHeight="1" collapsed="1">
      <c r="A131" s="44">
        <v>2</v>
      </c>
      <c r="B131" s="41">
        <v>6</v>
      </c>
      <c r="C131" s="40">
        <v>6</v>
      </c>
      <c r="D131" s="41"/>
      <c r="E131" s="42"/>
      <c r="F131" s="43"/>
      <c r="G131" s="315" t="s">
        <v>476</v>
      </c>
      <c r="H131" s="306">
        <v>102</v>
      </c>
      <c r="I131" s="395">
        <f t="shared" ref="I131:L133" si="12">I132</f>
        <v>0</v>
      </c>
      <c r="J131" s="394">
        <f t="shared" si="12"/>
        <v>0</v>
      </c>
      <c r="K131" s="394">
        <f t="shared" si="12"/>
        <v>0</v>
      </c>
      <c r="L131" s="394">
        <f t="shared" si="12"/>
        <v>0</v>
      </c>
    </row>
    <row r="132" spans="1:12" ht="26.25" hidden="1" customHeight="1" collapsed="1">
      <c r="A132" s="44">
        <v>2</v>
      </c>
      <c r="B132" s="41">
        <v>6</v>
      </c>
      <c r="C132" s="40">
        <v>6</v>
      </c>
      <c r="D132" s="41">
        <v>1</v>
      </c>
      <c r="E132" s="42"/>
      <c r="F132" s="43"/>
      <c r="G132" s="315" t="s">
        <v>476</v>
      </c>
      <c r="H132" s="306">
        <v>103</v>
      </c>
      <c r="I132" s="394">
        <f t="shared" si="12"/>
        <v>0</v>
      </c>
      <c r="J132" s="394">
        <f t="shared" si="12"/>
        <v>0</v>
      </c>
      <c r="K132" s="394">
        <f t="shared" si="12"/>
        <v>0</v>
      </c>
      <c r="L132" s="394">
        <f t="shared" si="12"/>
        <v>0</v>
      </c>
    </row>
    <row r="133" spans="1:12" ht="26.25" hidden="1" customHeight="1" collapsed="1">
      <c r="A133" s="44">
        <v>2</v>
      </c>
      <c r="B133" s="41">
        <v>6</v>
      </c>
      <c r="C133" s="40">
        <v>6</v>
      </c>
      <c r="D133" s="41">
        <v>1</v>
      </c>
      <c r="E133" s="42">
        <v>1</v>
      </c>
      <c r="F133" s="43"/>
      <c r="G133" s="315" t="s">
        <v>476</v>
      </c>
      <c r="H133" s="306">
        <v>104</v>
      </c>
      <c r="I133" s="394">
        <f t="shared" si="12"/>
        <v>0</v>
      </c>
      <c r="J133" s="394">
        <f t="shared" si="12"/>
        <v>0</v>
      </c>
      <c r="K133" s="394">
        <f t="shared" si="12"/>
        <v>0</v>
      </c>
      <c r="L133" s="394">
        <f t="shared" si="12"/>
        <v>0</v>
      </c>
    </row>
    <row r="134" spans="1:12" ht="26.25" hidden="1" customHeight="1" collapsed="1">
      <c r="A134" s="44">
        <v>2</v>
      </c>
      <c r="B134" s="41">
        <v>6</v>
      </c>
      <c r="C134" s="40">
        <v>6</v>
      </c>
      <c r="D134" s="41">
        <v>1</v>
      </c>
      <c r="E134" s="42">
        <v>1</v>
      </c>
      <c r="F134" s="43">
        <v>1</v>
      </c>
      <c r="G134" s="316" t="s">
        <v>476</v>
      </c>
      <c r="H134" s="306">
        <v>105</v>
      </c>
      <c r="I134" s="313">
        <v>0</v>
      </c>
      <c r="J134" s="317">
        <v>0</v>
      </c>
      <c r="K134" s="313">
        <v>0</v>
      </c>
      <c r="L134" s="313">
        <v>0</v>
      </c>
    </row>
    <row r="135" spans="1:12">
      <c r="A135" s="62">
        <v>2</v>
      </c>
      <c r="B135" s="30">
        <v>7</v>
      </c>
      <c r="C135" s="30"/>
      <c r="D135" s="31"/>
      <c r="E135" s="31"/>
      <c r="F135" s="33"/>
      <c r="G135" s="32" t="s">
        <v>94</v>
      </c>
      <c r="H135" s="306">
        <v>106</v>
      </c>
      <c r="I135" s="395">
        <f>SUM(I136+I141+I149)</f>
        <v>140</v>
      </c>
      <c r="J135" s="402">
        <f>SUM(J136+J141+J149)</f>
        <v>140</v>
      </c>
      <c r="K135" s="395">
        <f>SUM(K136+K141+K149)</f>
        <v>129.15</v>
      </c>
      <c r="L135" s="394">
        <f>SUM(L136+L141+L149)</f>
        <v>129.15</v>
      </c>
    </row>
    <row r="136" spans="1:12" hidden="1" collapsed="1">
      <c r="A136" s="44">
        <v>2</v>
      </c>
      <c r="B136" s="40">
        <v>7</v>
      </c>
      <c r="C136" s="40">
        <v>1</v>
      </c>
      <c r="D136" s="41"/>
      <c r="E136" s="41"/>
      <c r="F136" s="43"/>
      <c r="G136" s="42" t="s">
        <v>95</v>
      </c>
      <c r="H136" s="306">
        <v>107</v>
      </c>
      <c r="I136" s="395">
        <f t="shared" ref="I136:L137" si="13">I137</f>
        <v>0</v>
      </c>
      <c r="J136" s="402">
        <f t="shared" si="13"/>
        <v>0</v>
      </c>
      <c r="K136" s="395">
        <f t="shared" si="13"/>
        <v>0</v>
      </c>
      <c r="L136" s="394">
        <f t="shared" si="13"/>
        <v>0</v>
      </c>
    </row>
    <row r="137" spans="1:12" hidden="1" collapsed="1">
      <c r="A137" s="44">
        <v>2</v>
      </c>
      <c r="B137" s="40">
        <v>7</v>
      </c>
      <c r="C137" s="40">
        <v>1</v>
      </c>
      <c r="D137" s="41">
        <v>1</v>
      </c>
      <c r="E137" s="41"/>
      <c r="F137" s="43"/>
      <c r="G137" s="42" t="s">
        <v>95</v>
      </c>
      <c r="H137" s="306">
        <v>108</v>
      </c>
      <c r="I137" s="395">
        <f t="shared" si="13"/>
        <v>0</v>
      </c>
      <c r="J137" s="402">
        <f t="shared" si="13"/>
        <v>0</v>
      </c>
      <c r="K137" s="395">
        <f t="shared" si="13"/>
        <v>0</v>
      </c>
      <c r="L137" s="394">
        <f t="shared" si="13"/>
        <v>0</v>
      </c>
    </row>
    <row r="138" spans="1:12" hidden="1" collapsed="1">
      <c r="A138" s="44">
        <v>2</v>
      </c>
      <c r="B138" s="40">
        <v>7</v>
      </c>
      <c r="C138" s="40">
        <v>1</v>
      </c>
      <c r="D138" s="41">
        <v>1</v>
      </c>
      <c r="E138" s="41">
        <v>1</v>
      </c>
      <c r="F138" s="43"/>
      <c r="G138" s="42" t="s">
        <v>95</v>
      </c>
      <c r="H138" s="306">
        <v>109</v>
      </c>
      <c r="I138" s="395">
        <f>SUM(I139:I140)</f>
        <v>0</v>
      </c>
      <c r="J138" s="402">
        <f>SUM(J139:J140)</f>
        <v>0</v>
      </c>
      <c r="K138" s="395">
        <f>SUM(K139:K140)</f>
        <v>0</v>
      </c>
      <c r="L138" s="394">
        <f>SUM(L139:L140)</f>
        <v>0</v>
      </c>
    </row>
    <row r="139" spans="1:12" hidden="1" collapsed="1">
      <c r="A139" s="53">
        <v>2</v>
      </c>
      <c r="B139" s="37">
        <v>7</v>
      </c>
      <c r="C139" s="53">
        <v>1</v>
      </c>
      <c r="D139" s="40">
        <v>1</v>
      </c>
      <c r="E139" s="35">
        <v>1</v>
      </c>
      <c r="F139" s="38">
        <v>1</v>
      </c>
      <c r="G139" s="36" t="s">
        <v>96</v>
      </c>
      <c r="H139" s="306">
        <v>110</v>
      </c>
      <c r="I139" s="318">
        <v>0</v>
      </c>
      <c r="J139" s="318">
        <v>0</v>
      </c>
      <c r="K139" s="318">
        <v>0</v>
      </c>
      <c r="L139" s="318">
        <v>0</v>
      </c>
    </row>
    <row r="140" spans="1:12" hidden="1" collapsed="1">
      <c r="A140" s="40">
        <v>2</v>
      </c>
      <c r="B140" s="40">
        <v>7</v>
      </c>
      <c r="C140" s="44">
        <v>1</v>
      </c>
      <c r="D140" s="40">
        <v>1</v>
      </c>
      <c r="E140" s="41">
        <v>1</v>
      </c>
      <c r="F140" s="43">
        <v>2</v>
      </c>
      <c r="G140" s="42" t="s">
        <v>97</v>
      </c>
      <c r="H140" s="306">
        <v>111</v>
      </c>
      <c r="I140" s="312">
        <v>0</v>
      </c>
      <c r="J140" s="312">
        <v>0</v>
      </c>
      <c r="K140" s="312">
        <v>0</v>
      </c>
      <c r="L140" s="312">
        <v>0</v>
      </c>
    </row>
    <row r="141" spans="1:12" ht="25.5" hidden="1" customHeight="1" collapsed="1">
      <c r="A141" s="47">
        <v>2</v>
      </c>
      <c r="B141" s="48">
        <v>7</v>
      </c>
      <c r="C141" s="47">
        <v>2</v>
      </c>
      <c r="D141" s="48"/>
      <c r="E141" s="49"/>
      <c r="F141" s="51"/>
      <c r="G141" s="50" t="s">
        <v>98</v>
      </c>
      <c r="H141" s="306">
        <v>112</v>
      </c>
      <c r="I141" s="396">
        <f t="shared" ref="I141:L142" si="14">I142</f>
        <v>0</v>
      </c>
      <c r="J141" s="404">
        <f t="shared" si="14"/>
        <v>0</v>
      </c>
      <c r="K141" s="396">
        <f t="shared" si="14"/>
        <v>0</v>
      </c>
      <c r="L141" s="397">
        <f t="shared" si="14"/>
        <v>0</v>
      </c>
    </row>
    <row r="142" spans="1:12" ht="25.5" hidden="1" customHeight="1" collapsed="1">
      <c r="A142" s="44">
        <v>2</v>
      </c>
      <c r="B142" s="40">
        <v>7</v>
      </c>
      <c r="C142" s="44">
        <v>2</v>
      </c>
      <c r="D142" s="40">
        <v>1</v>
      </c>
      <c r="E142" s="41"/>
      <c r="F142" s="43"/>
      <c r="G142" s="42" t="s">
        <v>99</v>
      </c>
      <c r="H142" s="306">
        <v>113</v>
      </c>
      <c r="I142" s="395">
        <f t="shared" si="14"/>
        <v>0</v>
      </c>
      <c r="J142" s="402">
        <f t="shared" si="14"/>
        <v>0</v>
      </c>
      <c r="K142" s="395">
        <f t="shared" si="14"/>
        <v>0</v>
      </c>
      <c r="L142" s="394">
        <f t="shared" si="14"/>
        <v>0</v>
      </c>
    </row>
    <row r="143" spans="1:12" ht="25.5" hidden="1" customHeight="1" collapsed="1">
      <c r="A143" s="44">
        <v>2</v>
      </c>
      <c r="B143" s="40">
        <v>7</v>
      </c>
      <c r="C143" s="44">
        <v>2</v>
      </c>
      <c r="D143" s="40">
        <v>1</v>
      </c>
      <c r="E143" s="41">
        <v>1</v>
      </c>
      <c r="F143" s="43"/>
      <c r="G143" s="42" t="s">
        <v>99</v>
      </c>
      <c r="H143" s="306">
        <v>114</v>
      </c>
      <c r="I143" s="395">
        <f>SUM(I144:I145)</f>
        <v>0</v>
      </c>
      <c r="J143" s="402">
        <f>SUM(J144:J145)</f>
        <v>0</v>
      </c>
      <c r="K143" s="395">
        <f>SUM(K144:K145)</f>
        <v>0</v>
      </c>
      <c r="L143" s="394">
        <f>SUM(L144:L145)</f>
        <v>0</v>
      </c>
    </row>
    <row r="144" spans="1:12" hidden="1" collapsed="1">
      <c r="A144" s="44">
        <v>2</v>
      </c>
      <c r="B144" s="40">
        <v>7</v>
      </c>
      <c r="C144" s="44">
        <v>2</v>
      </c>
      <c r="D144" s="40">
        <v>1</v>
      </c>
      <c r="E144" s="41">
        <v>1</v>
      </c>
      <c r="F144" s="43">
        <v>1</v>
      </c>
      <c r="G144" s="42" t="s">
        <v>100</v>
      </c>
      <c r="H144" s="306">
        <v>115</v>
      </c>
      <c r="I144" s="312">
        <v>0</v>
      </c>
      <c r="J144" s="312">
        <v>0</v>
      </c>
      <c r="K144" s="312">
        <v>0</v>
      </c>
      <c r="L144" s="312">
        <v>0</v>
      </c>
    </row>
    <row r="145" spans="1:12" hidden="1" collapsed="1">
      <c r="A145" s="44">
        <v>2</v>
      </c>
      <c r="B145" s="40">
        <v>7</v>
      </c>
      <c r="C145" s="44">
        <v>2</v>
      </c>
      <c r="D145" s="40">
        <v>1</v>
      </c>
      <c r="E145" s="41">
        <v>1</v>
      </c>
      <c r="F145" s="43">
        <v>2</v>
      </c>
      <c r="G145" s="42" t="s">
        <v>101</v>
      </c>
      <c r="H145" s="306">
        <v>116</v>
      </c>
      <c r="I145" s="312">
        <v>0</v>
      </c>
      <c r="J145" s="312">
        <v>0</v>
      </c>
      <c r="K145" s="312">
        <v>0</v>
      </c>
      <c r="L145" s="312">
        <v>0</v>
      </c>
    </row>
    <row r="146" spans="1:12" hidden="1" collapsed="1">
      <c r="A146" s="44">
        <v>2</v>
      </c>
      <c r="B146" s="40">
        <v>7</v>
      </c>
      <c r="C146" s="44">
        <v>2</v>
      </c>
      <c r="D146" s="40">
        <v>2</v>
      </c>
      <c r="E146" s="41"/>
      <c r="F146" s="43"/>
      <c r="G146" s="42" t="s">
        <v>102</v>
      </c>
      <c r="H146" s="306">
        <v>117</v>
      </c>
      <c r="I146" s="395">
        <f>I147</f>
        <v>0</v>
      </c>
      <c r="J146" s="395">
        <f>J147</f>
        <v>0</v>
      </c>
      <c r="K146" s="395">
        <f>K147</f>
        <v>0</v>
      </c>
      <c r="L146" s="395">
        <f>L147</f>
        <v>0</v>
      </c>
    </row>
    <row r="147" spans="1:12" hidden="1" collapsed="1">
      <c r="A147" s="44">
        <v>2</v>
      </c>
      <c r="B147" s="40">
        <v>7</v>
      </c>
      <c r="C147" s="44">
        <v>2</v>
      </c>
      <c r="D147" s="40">
        <v>2</v>
      </c>
      <c r="E147" s="41">
        <v>1</v>
      </c>
      <c r="F147" s="43"/>
      <c r="G147" s="42" t="s">
        <v>102</v>
      </c>
      <c r="H147" s="306">
        <v>118</v>
      </c>
      <c r="I147" s="395">
        <f>SUM(I148)</f>
        <v>0</v>
      </c>
      <c r="J147" s="395">
        <f>SUM(J148)</f>
        <v>0</v>
      </c>
      <c r="K147" s="395">
        <f>SUM(K148)</f>
        <v>0</v>
      </c>
      <c r="L147" s="395">
        <f>SUM(L148)</f>
        <v>0</v>
      </c>
    </row>
    <row r="148" spans="1:12" hidden="1" collapsed="1">
      <c r="A148" s="44">
        <v>2</v>
      </c>
      <c r="B148" s="40">
        <v>7</v>
      </c>
      <c r="C148" s="44">
        <v>2</v>
      </c>
      <c r="D148" s="40">
        <v>2</v>
      </c>
      <c r="E148" s="41">
        <v>1</v>
      </c>
      <c r="F148" s="43">
        <v>1</v>
      </c>
      <c r="G148" s="42" t="s">
        <v>102</v>
      </c>
      <c r="H148" s="306">
        <v>119</v>
      </c>
      <c r="I148" s="312">
        <v>0</v>
      </c>
      <c r="J148" s="312">
        <v>0</v>
      </c>
      <c r="K148" s="312">
        <v>0</v>
      </c>
      <c r="L148" s="312">
        <v>0</v>
      </c>
    </row>
    <row r="149" spans="1:12">
      <c r="A149" s="44">
        <v>2</v>
      </c>
      <c r="B149" s="40">
        <v>7</v>
      </c>
      <c r="C149" s="44">
        <v>3</v>
      </c>
      <c r="D149" s="40"/>
      <c r="E149" s="41"/>
      <c r="F149" s="43"/>
      <c r="G149" s="42" t="s">
        <v>103</v>
      </c>
      <c r="H149" s="306">
        <v>120</v>
      </c>
      <c r="I149" s="395">
        <f t="shared" ref="I149:L150" si="15">I150</f>
        <v>140</v>
      </c>
      <c r="J149" s="402">
        <f t="shared" si="15"/>
        <v>140</v>
      </c>
      <c r="K149" s="395">
        <f t="shared" si="15"/>
        <v>129.15</v>
      </c>
      <c r="L149" s="394">
        <f t="shared" si="15"/>
        <v>129.15</v>
      </c>
    </row>
    <row r="150" spans="1:12">
      <c r="A150" s="47">
        <v>2</v>
      </c>
      <c r="B150" s="54">
        <v>7</v>
      </c>
      <c r="C150" s="69">
        <v>3</v>
      </c>
      <c r="D150" s="54">
        <v>1</v>
      </c>
      <c r="E150" s="55"/>
      <c r="F150" s="56"/>
      <c r="G150" s="57" t="s">
        <v>103</v>
      </c>
      <c r="H150" s="306">
        <v>121</v>
      </c>
      <c r="I150" s="401">
        <f t="shared" si="15"/>
        <v>140</v>
      </c>
      <c r="J150" s="408">
        <f t="shared" si="15"/>
        <v>140</v>
      </c>
      <c r="K150" s="401">
        <f t="shared" si="15"/>
        <v>129.15</v>
      </c>
      <c r="L150" s="400">
        <f t="shared" si="15"/>
        <v>129.15</v>
      </c>
    </row>
    <row r="151" spans="1:12">
      <c r="A151" s="44">
        <v>2</v>
      </c>
      <c r="B151" s="40">
        <v>7</v>
      </c>
      <c r="C151" s="44">
        <v>3</v>
      </c>
      <c r="D151" s="40">
        <v>1</v>
      </c>
      <c r="E151" s="41">
        <v>1</v>
      </c>
      <c r="F151" s="43"/>
      <c r="G151" s="42" t="s">
        <v>103</v>
      </c>
      <c r="H151" s="306">
        <v>122</v>
      </c>
      <c r="I151" s="395">
        <f>SUM(I152:I153)</f>
        <v>140</v>
      </c>
      <c r="J151" s="402">
        <f>SUM(J152:J153)</f>
        <v>140</v>
      </c>
      <c r="K151" s="395">
        <f>SUM(K152:K153)</f>
        <v>129.15</v>
      </c>
      <c r="L151" s="394">
        <f>SUM(L152:L153)</f>
        <v>129.15</v>
      </c>
    </row>
    <row r="152" spans="1:12">
      <c r="A152" s="53">
        <v>2</v>
      </c>
      <c r="B152" s="37">
        <v>7</v>
      </c>
      <c r="C152" s="53">
        <v>3</v>
      </c>
      <c r="D152" s="37">
        <v>1</v>
      </c>
      <c r="E152" s="35">
        <v>1</v>
      </c>
      <c r="F152" s="38">
        <v>1</v>
      </c>
      <c r="G152" s="36" t="s">
        <v>104</v>
      </c>
      <c r="H152" s="306">
        <v>123</v>
      </c>
      <c r="I152" s="318">
        <v>140</v>
      </c>
      <c r="J152" s="318">
        <v>140</v>
      </c>
      <c r="K152" s="318">
        <v>129.15</v>
      </c>
      <c r="L152" s="318">
        <v>129.15</v>
      </c>
    </row>
    <row r="153" spans="1:12" hidden="1" collapsed="1">
      <c r="A153" s="44">
        <v>2</v>
      </c>
      <c r="B153" s="40">
        <v>7</v>
      </c>
      <c r="C153" s="44">
        <v>3</v>
      </c>
      <c r="D153" s="40">
        <v>1</v>
      </c>
      <c r="E153" s="41">
        <v>1</v>
      </c>
      <c r="F153" s="43">
        <v>2</v>
      </c>
      <c r="G153" s="42" t="s">
        <v>105</v>
      </c>
      <c r="H153" s="306">
        <v>124</v>
      </c>
      <c r="I153" s="312">
        <v>0</v>
      </c>
      <c r="J153" s="313">
        <v>0</v>
      </c>
      <c r="K153" s="313">
        <v>0</v>
      </c>
      <c r="L153" s="313">
        <v>0</v>
      </c>
    </row>
    <row r="154" spans="1:12" hidden="1" collapsed="1">
      <c r="A154" s="62">
        <v>2</v>
      </c>
      <c r="B154" s="62">
        <v>8</v>
      </c>
      <c r="C154" s="30"/>
      <c r="D154" s="46"/>
      <c r="E154" s="34"/>
      <c r="F154" s="70"/>
      <c r="G154" s="39" t="s">
        <v>106</v>
      </c>
      <c r="H154" s="306">
        <v>125</v>
      </c>
      <c r="I154" s="399">
        <f>I155</f>
        <v>0</v>
      </c>
      <c r="J154" s="403">
        <f>J155</f>
        <v>0</v>
      </c>
      <c r="K154" s="399">
        <f>K155</f>
        <v>0</v>
      </c>
      <c r="L154" s="398">
        <f>L155</f>
        <v>0</v>
      </c>
    </row>
    <row r="155" spans="1:12" hidden="1" collapsed="1">
      <c r="A155" s="47">
        <v>2</v>
      </c>
      <c r="B155" s="47">
        <v>8</v>
      </c>
      <c r="C155" s="47">
        <v>1</v>
      </c>
      <c r="D155" s="48"/>
      <c r="E155" s="49"/>
      <c r="F155" s="51"/>
      <c r="G155" s="36" t="s">
        <v>106</v>
      </c>
      <c r="H155" s="306">
        <v>126</v>
      </c>
      <c r="I155" s="399">
        <f>I156+I161</f>
        <v>0</v>
      </c>
      <c r="J155" s="403">
        <f>J156+J161</f>
        <v>0</v>
      </c>
      <c r="K155" s="399">
        <f>K156+K161</f>
        <v>0</v>
      </c>
      <c r="L155" s="398">
        <f>L156+L161</f>
        <v>0</v>
      </c>
    </row>
    <row r="156" spans="1:12" hidden="1" collapsed="1">
      <c r="A156" s="44">
        <v>2</v>
      </c>
      <c r="B156" s="40">
        <v>8</v>
      </c>
      <c r="C156" s="42">
        <v>1</v>
      </c>
      <c r="D156" s="40">
        <v>1</v>
      </c>
      <c r="E156" s="41"/>
      <c r="F156" s="43"/>
      <c r="G156" s="42" t="s">
        <v>107</v>
      </c>
      <c r="H156" s="306">
        <v>127</v>
      </c>
      <c r="I156" s="395">
        <f>I157</f>
        <v>0</v>
      </c>
      <c r="J156" s="402">
        <f>J157</f>
        <v>0</v>
      </c>
      <c r="K156" s="395">
        <f>K157</f>
        <v>0</v>
      </c>
      <c r="L156" s="394">
        <f>L157</f>
        <v>0</v>
      </c>
    </row>
    <row r="157" spans="1:12" hidden="1" collapsed="1">
      <c r="A157" s="44">
        <v>2</v>
      </c>
      <c r="B157" s="40">
        <v>8</v>
      </c>
      <c r="C157" s="36">
        <v>1</v>
      </c>
      <c r="D157" s="37">
        <v>1</v>
      </c>
      <c r="E157" s="35">
        <v>1</v>
      </c>
      <c r="F157" s="38"/>
      <c r="G157" s="42" t="s">
        <v>107</v>
      </c>
      <c r="H157" s="306">
        <v>128</v>
      </c>
      <c r="I157" s="399">
        <f>SUM(I158:I160)</f>
        <v>0</v>
      </c>
      <c r="J157" s="399">
        <f>SUM(J158:J160)</f>
        <v>0</v>
      </c>
      <c r="K157" s="399">
        <f>SUM(K158:K160)</f>
        <v>0</v>
      </c>
      <c r="L157" s="399">
        <f>SUM(L158:L160)</f>
        <v>0</v>
      </c>
    </row>
    <row r="158" spans="1:12" hidden="1" collapsed="1">
      <c r="A158" s="40">
        <v>2</v>
      </c>
      <c r="B158" s="37">
        <v>8</v>
      </c>
      <c r="C158" s="42">
        <v>1</v>
      </c>
      <c r="D158" s="40">
        <v>1</v>
      </c>
      <c r="E158" s="41">
        <v>1</v>
      </c>
      <c r="F158" s="43">
        <v>1</v>
      </c>
      <c r="G158" s="42" t="s">
        <v>108</v>
      </c>
      <c r="H158" s="306">
        <v>129</v>
      </c>
      <c r="I158" s="312">
        <v>0</v>
      </c>
      <c r="J158" s="312">
        <v>0</v>
      </c>
      <c r="K158" s="312">
        <v>0</v>
      </c>
      <c r="L158" s="312">
        <v>0</v>
      </c>
    </row>
    <row r="159" spans="1:12" ht="25.5" hidden="1" customHeight="1" collapsed="1">
      <c r="A159" s="47">
        <v>2</v>
      </c>
      <c r="B159" s="54">
        <v>8</v>
      </c>
      <c r="C159" s="57">
        <v>1</v>
      </c>
      <c r="D159" s="54">
        <v>1</v>
      </c>
      <c r="E159" s="55">
        <v>1</v>
      </c>
      <c r="F159" s="56">
        <v>2</v>
      </c>
      <c r="G159" s="57" t="s">
        <v>109</v>
      </c>
      <c r="H159" s="306">
        <v>130</v>
      </c>
      <c r="I159" s="319">
        <v>0</v>
      </c>
      <c r="J159" s="319">
        <v>0</v>
      </c>
      <c r="K159" s="319">
        <v>0</v>
      </c>
      <c r="L159" s="319">
        <v>0</v>
      </c>
    </row>
    <row r="160" spans="1:12" hidden="1" collapsed="1">
      <c r="A160" s="47">
        <v>2</v>
      </c>
      <c r="B160" s="54">
        <v>8</v>
      </c>
      <c r="C160" s="57">
        <v>1</v>
      </c>
      <c r="D160" s="54">
        <v>1</v>
      </c>
      <c r="E160" s="55">
        <v>1</v>
      </c>
      <c r="F160" s="56">
        <v>3</v>
      </c>
      <c r="G160" s="57" t="s">
        <v>110</v>
      </c>
      <c r="H160" s="306">
        <v>131</v>
      </c>
      <c r="I160" s="319">
        <v>0</v>
      </c>
      <c r="J160" s="320">
        <v>0</v>
      </c>
      <c r="K160" s="319">
        <v>0</v>
      </c>
      <c r="L160" s="314">
        <v>0</v>
      </c>
    </row>
    <row r="161" spans="1:18" hidden="1" collapsed="1">
      <c r="A161" s="44">
        <v>2</v>
      </c>
      <c r="B161" s="40">
        <v>8</v>
      </c>
      <c r="C161" s="42">
        <v>1</v>
      </c>
      <c r="D161" s="40">
        <v>2</v>
      </c>
      <c r="E161" s="41"/>
      <c r="F161" s="43"/>
      <c r="G161" s="42" t="s">
        <v>111</v>
      </c>
      <c r="H161" s="306">
        <v>132</v>
      </c>
      <c r="I161" s="395">
        <f t="shared" ref="I161:L162" si="16">I162</f>
        <v>0</v>
      </c>
      <c r="J161" s="402">
        <f t="shared" si="16"/>
        <v>0</v>
      </c>
      <c r="K161" s="395">
        <f t="shared" si="16"/>
        <v>0</v>
      </c>
      <c r="L161" s="394">
        <f t="shared" si="16"/>
        <v>0</v>
      </c>
    </row>
    <row r="162" spans="1:18" hidden="1" collapsed="1">
      <c r="A162" s="44">
        <v>2</v>
      </c>
      <c r="B162" s="40">
        <v>8</v>
      </c>
      <c r="C162" s="42">
        <v>1</v>
      </c>
      <c r="D162" s="40">
        <v>2</v>
      </c>
      <c r="E162" s="41">
        <v>1</v>
      </c>
      <c r="F162" s="43"/>
      <c r="G162" s="42" t="s">
        <v>111</v>
      </c>
      <c r="H162" s="306">
        <v>133</v>
      </c>
      <c r="I162" s="395">
        <f t="shared" si="16"/>
        <v>0</v>
      </c>
      <c r="J162" s="402">
        <f t="shared" si="16"/>
        <v>0</v>
      </c>
      <c r="K162" s="395">
        <f t="shared" si="16"/>
        <v>0</v>
      </c>
      <c r="L162" s="394">
        <f t="shared" si="16"/>
        <v>0</v>
      </c>
    </row>
    <row r="163" spans="1:18" hidden="1" collapsed="1">
      <c r="A163" s="47">
        <v>2</v>
      </c>
      <c r="B163" s="48">
        <v>8</v>
      </c>
      <c r="C163" s="50">
        <v>1</v>
      </c>
      <c r="D163" s="48">
        <v>2</v>
      </c>
      <c r="E163" s="49">
        <v>1</v>
      </c>
      <c r="F163" s="51">
        <v>1</v>
      </c>
      <c r="G163" s="42" t="s">
        <v>111</v>
      </c>
      <c r="H163" s="306">
        <v>134</v>
      </c>
      <c r="I163" s="321">
        <v>0</v>
      </c>
      <c r="J163" s="313">
        <v>0</v>
      </c>
      <c r="K163" s="313">
        <v>0</v>
      </c>
      <c r="L163" s="313">
        <v>0</v>
      </c>
    </row>
    <row r="164" spans="1:18" ht="38.25" hidden="1" customHeight="1" collapsed="1">
      <c r="A164" s="62">
        <v>2</v>
      </c>
      <c r="B164" s="30">
        <v>9</v>
      </c>
      <c r="C164" s="32"/>
      <c r="D164" s="30"/>
      <c r="E164" s="31"/>
      <c r="F164" s="33"/>
      <c r="G164" s="32" t="s">
        <v>112</v>
      </c>
      <c r="H164" s="306">
        <v>135</v>
      </c>
      <c r="I164" s="395">
        <f>I165+I169</f>
        <v>0</v>
      </c>
      <c r="J164" s="402">
        <f>J165+J169</f>
        <v>0</v>
      </c>
      <c r="K164" s="395">
        <f>K165+K169</f>
        <v>0</v>
      </c>
      <c r="L164" s="394">
        <f>L165+L169</f>
        <v>0</v>
      </c>
    </row>
    <row r="165" spans="1:18" ht="38.25" hidden="1" customHeight="1" collapsed="1">
      <c r="A165" s="44">
        <v>2</v>
      </c>
      <c r="B165" s="40">
        <v>9</v>
      </c>
      <c r="C165" s="42">
        <v>1</v>
      </c>
      <c r="D165" s="40"/>
      <c r="E165" s="41"/>
      <c r="F165" s="43"/>
      <c r="G165" s="42" t="s">
        <v>113</v>
      </c>
      <c r="H165" s="306">
        <v>136</v>
      </c>
      <c r="I165" s="395">
        <f t="shared" ref="I165:L167" si="17">I166</f>
        <v>0</v>
      </c>
      <c r="J165" s="402">
        <f t="shared" si="17"/>
        <v>0</v>
      </c>
      <c r="K165" s="395">
        <f t="shared" si="17"/>
        <v>0</v>
      </c>
      <c r="L165" s="394">
        <f t="shared" si="17"/>
        <v>0</v>
      </c>
      <c r="M165" s="50"/>
      <c r="N165" s="50"/>
      <c r="O165" s="50"/>
      <c r="P165" s="50"/>
      <c r="Q165" s="50"/>
      <c r="R165" s="50"/>
    </row>
    <row r="166" spans="1:18" ht="38.25" hidden="1" customHeight="1" collapsed="1">
      <c r="A166" s="53">
        <v>2</v>
      </c>
      <c r="B166" s="37">
        <v>9</v>
      </c>
      <c r="C166" s="36">
        <v>1</v>
      </c>
      <c r="D166" s="37">
        <v>1</v>
      </c>
      <c r="E166" s="35"/>
      <c r="F166" s="38"/>
      <c r="G166" s="42" t="s">
        <v>113</v>
      </c>
      <c r="H166" s="306">
        <v>137</v>
      </c>
      <c r="I166" s="399">
        <f t="shared" si="17"/>
        <v>0</v>
      </c>
      <c r="J166" s="403">
        <f t="shared" si="17"/>
        <v>0</v>
      </c>
      <c r="K166" s="399">
        <f t="shared" si="17"/>
        <v>0</v>
      </c>
      <c r="L166" s="398">
        <f t="shared" si="17"/>
        <v>0</v>
      </c>
    </row>
    <row r="167" spans="1:18" ht="38.25" hidden="1" customHeight="1" collapsed="1">
      <c r="A167" s="44">
        <v>2</v>
      </c>
      <c r="B167" s="40">
        <v>9</v>
      </c>
      <c r="C167" s="44">
        <v>1</v>
      </c>
      <c r="D167" s="40">
        <v>1</v>
      </c>
      <c r="E167" s="41">
        <v>1</v>
      </c>
      <c r="F167" s="43"/>
      <c r="G167" s="42" t="s">
        <v>113</v>
      </c>
      <c r="H167" s="306">
        <v>138</v>
      </c>
      <c r="I167" s="395">
        <f t="shared" si="17"/>
        <v>0</v>
      </c>
      <c r="J167" s="402">
        <f t="shared" si="17"/>
        <v>0</v>
      </c>
      <c r="K167" s="395">
        <f t="shared" si="17"/>
        <v>0</v>
      </c>
      <c r="L167" s="394">
        <f t="shared" si="17"/>
        <v>0</v>
      </c>
    </row>
    <row r="168" spans="1:18" ht="38.25" hidden="1" customHeight="1" collapsed="1">
      <c r="A168" s="53">
        <v>2</v>
      </c>
      <c r="B168" s="37">
        <v>9</v>
      </c>
      <c r="C168" s="37">
        <v>1</v>
      </c>
      <c r="D168" s="37">
        <v>1</v>
      </c>
      <c r="E168" s="35">
        <v>1</v>
      </c>
      <c r="F168" s="38">
        <v>1</v>
      </c>
      <c r="G168" s="42" t="s">
        <v>113</v>
      </c>
      <c r="H168" s="306">
        <v>139</v>
      </c>
      <c r="I168" s="318">
        <v>0</v>
      </c>
      <c r="J168" s="318">
        <v>0</v>
      </c>
      <c r="K168" s="318">
        <v>0</v>
      </c>
      <c r="L168" s="318">
        <v>0</v>
      </c>
    </row>
    <row r="169" spans="1:18" ht="38.25" hidden="1" customHeight="1" collapsed="1">
      <c r="A169" s="44">
        <v>2</v>
      </c>
      <c r="B169" s="40">
        <v>9</v>
      </c>
      <c r="C169" s="40">
        <v>2</v>
      </c>
      <c r="D169" s="40"/>
      <c r="E169" s="41"/>
      <c r="F169" s="43"/>
      <c r="G169" s="42" t="s">
        <v>114</v>
      </c>
      <c r="H169" s="306">
        <v>140</v>
      </c>
      <c r="I169" s="395">
        <f>SUM(I170+I175)</f>
        <v>0</v>
      </c>
      <c r="J169" s="395">
        <f>SUM(J170+J175)</f>
        <v>0</v>
      </c>
      <c r="K169" s="395">
        <f>SUM(K170+K175)</f>
        <v>0</v>
      </c>
      <c r="L169" s="395">
        <f>SUM(L170+L175)</f>
        <v>0</v>
      </c>
    </row>
    <row r="170" spans="1:18" ht="51" hidden="1" customHeight="1" collapsed="1">
      <c r="A170" s="44">
        <v>2</v>
      </c>
      <c r="B170" s="40">
        <v>9</v>
      </c>
      <c r="C170" s="40">
        <v>2</v>
      </c>
      <c r="D170" s="37">
        <v>1</v>
      </c>
      <c r="E170" s="35"/>
      <c r="F170" s="38"/>
      <c r="G170" s="36" t="s">
        <v>115</v>
      </c>
      <c r="H170" s="306">
        <v>141</v>
      </c>
      <c r="I170" s="399">
        <f>I171</f>
        <v>0</v>
      </c>
      <c r="J170" s="403">
        <f>J171</f>
        <v>0</v>
      </c>
      <c r="K170" s="399">
        <f>K171</f>
        <v>0</v>
      </c>
      <c r="L170" s="398">
        <f>L171</f>
        <v>0</v>
      </c>
    </row>
    <row r="171" spans="1:18" ht="51" hidden="1" customHeight="1" collapsed="1">
      <c r="A171" s="53">
        <v>2</v>
      </c>
      <c r="B171" s="37">
        <v>9</v>
      </c>
      <c r="C171" s="37">
        <v>2</v>
      </c>
      <c r="D171" s="40">
        <v>1</v>
      </c>
      <c r="E171" s="41">
        <v>1</v>
      </c>
      <c r="F171" s="43"/>
      <c r="G171" s="36" t="s">
        <v>115</v>
      </c>
      <c r="H171" s="306">
        <v>142</v>
      </c>
      <c r="I171" s="395">
        <f>SUM(I172:I174)</f>
        <v>0</v>
      </c>
      <c r="J171" s="402">
        <f>SUM(J172:J174)</f>
        <v>0</v>
      </c>
      <c r="K171" s="395">
        <f>SUM(K172:K174)</f>
        <v>0</v>
      </c>
      <c r="L171" s="394">
        <f>SUM(L172:L174)</f>
        <v>0</v>
      </c>
    </row>
    <row r="172" spans="1:18" ht="51" hidden="1" customHeight="1" collapsed="1">
      <c r="A172" s="47">
        <v>2</v>
      </c>
      <c r="B172" s="54">
        <v>9</v>
      </c>
      <c r="C172" s="54">
        <v>2</v>
      </c>
      <c r="D172" s="54">
        <v>1</v>
      </c>
      <c r="E172" s="55">
        <v>1</v>
      </c>
      <c r="F172" s="56">
        <v>1</v>
      </c>
      <c r="G172" s="36" t="s">
        <v>116</v>
      </c>
      <c r="H172" s="306">
        <v>143</v>
      </c>
      <c r="I172" s="319">
        <v>0</v>
      </c>
      <c r="J172" s="311">
        <v>0</v>
      </c>
      <c r="K172" s="311">
        <v>0</v>
      </c>
      <c r="L172" s="311">
        <v>0</v>
      </c>
    </row>
    <row r="173" spans="1:18" ht="63.75" hidden="1" customHeight="1" collapsed="1">
      <c r="A173" s="44">
        <v>2</v>
      </c>
      <c r="B173" s="40">
        <v>9</v>
      </c>
      <c r="C173" s="40">
        <v>2</v>
      </c>
      <c r="D173" s="40">
        <v>1</v>
      </c>
      <c r="E173" s="41">
        <v>1</v>
      </c>
      <c r="F173" s="43">
        <v>2</v>
      </c>
      <c r="G173" s="36" t="s">
        <v>117</v>
      </c>
      <c r="H173" s="306">
        <v>144</v>
      </c>
      <c r="I173" s="312">
        <v>0</v>
      </c>
      <c r="J173" s="322">
        <v>0</v>
      </c>
      <c r="K173" s="322">
        <v>0</v>
      </c>
      <c r="L173" s="322">
        <v>0</v>
      </c>
    </row>
    <row r="174" spans="1:18" ht="63.75" hidden="1" customHeight="1" collapsed="1">
      <c r="A174" s="44">
        <v>2</v>
      </c>
      <c r="B174" s="40">
        <v>9</v>
      </c>
      <c r="C174" s="40">
        <v>2</v>
      </c>
      <c r="D174" s="40">
        <v>1</v>
      </c>
      <c r="E174" s="41">
        <v>1</v>
      </c>
      <c r="F174" s="43">
        <v>3</v>
      </c>
      <c r="G174" s="36" t="s">
        <v>118</v>
      </c>
      <c r="H174" s="306">
        <v>145</v>
      </c>
      <c r="I174" s="312">
        <v>0</v>
      </c>
      <c r="J174" s="312">
        <v>0</v>
      </c>
      <c r="K174" s="312">
        <v>0</v>
      </c>
      <c r="L174" s="312">
        <v>0</v>
      </c>
    </row>
    <row r="175" spans="1:18" ht="51" hidden="1" customHeight="1" collapsed="1">
      <c r="A175" s="71">
        <v>2</v>
      </c>
      <c r="B175" s="71">
        <v>9</v>
      </c>
      <c r="C175" s="71">
        <v>2</v>
      </c>
      <c r="D175" s="71">
        <v>2</v>
      </c>
      <c r="E175" s="71"/>
      <c r="F175" s="71"/>
      <c r="G175" s="42" t="s">
        <v>477</v>
      </c>
      <c r="H175" s="306">
        <v>146</v>
      </c>
      <c r="I175" s="395">
        <f>I176</f>
        <v>0</v>
      </c>
      <c r="J175" s="402">
        <f>J176</f>
        <v>0</v>
      </c>
      <c r="K175" s="395">
        <f>K176</f>
        <v>0</v>
      </c>
      <c r="L175" s="394">
        <f>L176</f>
        <v>0</v>
      </c>
    </row>
    <row r="176" spans="1:18" ht="51" hidden="1" customHeight="1" collapsed="1">
      <c r="A176" s="44">
        <v>2</v>
      </c>
      <c r="B176" s="40">
        <v>9</v>
      </c>
      <c r="C176" s="40">
        <v>2</v>
      </c>
      <c r="D176" s="40">
        <v>2</v>
      </c>
      <c r="E176" s="41">
        <v>1</v>
      </c>
      <c r="F176" s="43"/>
      <c r="G176" s="36" t="s">
        <v>478</v>
      </c>
      <c r="H176" s="306">
        <v>147</v>
      </c>
      <c r="I176" s="399">
        <f>SUM(I177:I179)</f>
        <v>0</v>
      </c>
      <c r="J176" s="399">
        <f>SUM(J177:J179)</f>
        <v>0</v>
      </c>
      <c r="K176" s="399">
        <f>SUM(K177:K179)</f>
        <v>0</v>
      </c>
      <c r="L176" s="399">
        <f>SUM(L177:L179)</f>
        <v>0</v>
      </c>
    </row>
    <row r="177" spans="1:12" ht="51" hidden="1" customHeight="1" collapsed="1">
      <c r="A177" s="44">
        <v>2</v>
      </c>
      <c r="B177" s="40">
        <v>9</v>
      </c>
      <c r="C177" s="40">
        <v>2</v>
      </c>
      <c r="D177" s="40">
        <v>2</v>
      </c>
      <c r="E177" s="40">
        <v>1</v>
      </c>
      <c r="F177" s="43">
        <v>1</v>
      </c>
      <c r="G177" s="72" t="s">
        <v>479</v>
      </c>
      <c r="H177" s="306">
        <v>148</v>
      </c>
      <c r="I177" s="312">
        <v>0</v>
      </c>
      <c r="J177" s="311">
        <v>0</v>
      </c>
      <c r="K177" s="311">
        <v>0</v>
      </c>
      <c r="L177" s="311">
        <v>0</v>
      </c>
    </row>
    <row r="178" spans="1:12" ht="63.75" hidden="1" customHeight="1" collapsed="1">
      <c r="A178" s="48">
        <v>2</v>
      </c>
      <c r="B178" s="50">
        <v>9</v>
      </c>
      <c r="C178" s="48">
        <v>2</v>
      </c>
      <c r="D178" s="49">
        <v>2</v>
      </c>
      <c r="E178" s="49">
        <v>1</v>
      </c>
      <c r="F178" s="51">
        <v>2</v>
      </c>
      <c r="G178" s="50" t="s">
        <v>480</v>
      </c>
      <c r="H178" s="306">
        <v>149</v>
      </c>
      <c r="I178" s="311">
        <v>0</v>
      </c>
      <c r="J178" s="313">
        <v>0</v>
      </c>
      <c r="K178" s="313">
        <v>0</v>
      </c>
      <c r="L178" s="313">
        <v>0</v>
      </c>
    </row>
    <row r="179" spans="1:12" ht="51" hidden="1" customHeight="1" collapsed="1">
      <c r="A179" s="40">
        <v>2</v>
      </c>
      <c r="B179" s="57">
        <v>9</v>
      </c>
      <c r="C179" s="54">
        <v>2</v>
      </c>
      <c r="D179" s="55">
        <v>2</v>
      </c>
      <c r="E179" s="55">
        <v>1</v>
      </c>
      <c r="F179" s="56">
        <v>3</v>
      </c>
      <c r="G179" s="57" t="s">
        <v>481</v>
      </c>
      <c r="H179" s="306">
        <v>150</v>
      </c>
      <c r="I179" s="322">
        <v>0</v>
      </c>
      <c r="J179" s="322">
        <v>0</v>
      </c>
      <c r="K179" s="322">
        <v>0</v>
      </c>
      <c r="L179" s="322">
        <v>0</v>
      </c>
    </row>
    <row r="180" spans="1:12" ht="76.5" hidden="1" customHeight="1" collapsed="1">
      <c r="A180" s="30">
        <v>3</v>
      </c>
      <c r="B180" s="32"/>
      <c r="C180" s="30"/>
      <c r="D180" s="31"/>
      <c r="E180" s="31"/>
      <c r="F180" s="33"/>
      <c r="G180" s="67" t="s">
        <v>119</v>
      </c>
      <c r="H180" s="306">
        <v>151</v>
      </c>
      <c r="I180" s="394">
        <f>SUM(I181+I234+I299)</f>
        <v>0</v>
      </c>
      <c r="J180" s="402">
        <f>SUM(J181+J234+J299)</f>
        <v>0</v>
      </c>
      <c r="K180" s="395">
        <f>SUM(K181+K234+K299)</f>
        <v>0</v>
      </c>
      <c r="L180" s="394">
        <f>SUM(L181+L234+L299)</f>
        <v>0</v>
      </c>
    </row>
    <row r="181" spans="1:12" ht="25.5" hidden="1" customHeight="1" collapsed="1">
      <c r="A181" s="62">
        <v>3</v>
      </c>
      <c r="B181" s="30">
        <v>1</v>
      </c>
      <c r="C181" s="46"/>
      <c r="D181" s="34"/>
      <c r="E181" s="34"/>
      <c r="F181" s="70"/>
      <c r="G181" s="61" t="s">
        <v>120</v>
      </c>
      <c r="H181" s="306">
        <v>152</v>
      </c>
      <c r="I181" s="394">
        <f>SUM(I182+I205+I212+I224+I228)</f>
        <v>0</v>
      </c>
      <c r="J181" s="398">
        <f>SUM(J182+J205+J212+J224+J228)</f>
        <v>0</v>
      </c>
      <c r="K181" s="398">
        <f>SUM(K182+K205+K212+K224+K228)</f>
        <v>0</v>
      </c>
      <c r="L181" s="398">
        <f>SUM(L182+L205+L212+L224+L228)</f>
        <v>0</v>
      </c>
    </row>
    <row r="182" spans="1:12" ht="25.5" hidden="1" customHeight="1" collapsed="1">
      <c r="A182" s="37">
        <v>3</v>
      </c>
      <c r="B182" s="36">
        <v>1</v>
      </c>
      <c r="C182" s="37">
        <v>1</v>
      </c>
      <c r="D182" s="35"/>
      <c r="E182" s="35"/>
      <c r="F182" s="73"/>
      <c r="G182" s="44" t="s">
        <v>121</v>
      </c>
      <c r="H182" s="306">
        <v>153</v>
      </c>
      <c r="I182" s="398">
        <f>SUM(I183+I186+I191+I197+I202)</f>
        <v>0</v>
      </c>
      <c r="J182" s="402">
        <f>SUM(J183+J186+J191+J197+J202)</f>
        <v>0</v>
      </c>
      <c r="K182" s="395">
        <f>SUM(K183+K186+K191+K197+K202)</f>
        <v>0</v>
      </c>
      <c r="L182" s="394">
        <f>SUM(L183+L186+L191+L197+L202)</f>
        <v>0</v>
      </c>
    </row>
    <row r="183" spans="1:12" hidden="1" collapsed="1">
      <c r="A183" s="40">
        <v>3</v>
      </c>
      <c r="B183" s="42">
        <v>1</v>
      </c>
      <c r="C183" s="40">
        <v>1</v>
      </c>
      <c r="D183" s="41">
        <v>1</v>
      </c>
      <c r="E183" s="41"/>
      <c r="F183" s="74"/>
      <c r="G183" s="44" t="s">
        <v>122</v>
      </c>
      <c r="H183" s="306">
        <v>154</v>
      </c>
      <c r="I183" s="394">
        <f t="shared" ref="I183:L184" si="18">I184</f>
        <v>0</v>
      </c>
      <c r="J183" s="403">
        <f t="shared" si="18"/>
        <v>0</v>
      </c>
      <c r="K183" s="399">
        <f t="shared" si="18"/>
        <v>0</v>
      </c>
      <c r="L183" s="398">
        <f t="shared" si="18"/>
        <v>0</v>
      </c>
    </row>
    <row r="184" spans="1:12" hidden="1" collapsed="1">
      <c r="A184" s="40">
        <v>3</v>
      </c>
      <c r="B184" s="42">
        <v>1</v>
      </c>
      <c r="C184" s="40">
        <v>1</v>
      </c>
      <c r="D184" s="41">
        <v>1</v>
      </c>
      <c r="E184" s="41">
        <v>1</v>
      </c>
      <c r="F184" s="63"/>
      <c r="G184" s="44" t="s">
        <v>122</v>
      </c>
      <c r="H184" s="306">
        <v>155</v>
      </c>
      <c r="I184" s="398">
        <f t="shared" si="18"/>
        <v>0</v>
      </c>
      <c r="J184" s="394">
        <f t="shared" si="18"/>
        <v>0</v>
      </c>
      <c r="K184" s="394">
        <f t="shared" si="18"/>
        <v>0</v>
      </c>
      <c r="L184" s="394">
        <f t="shared" si="18"/>
        <v>0</v>
      </c>
    </row>
    <row r="185" spans="1:12" hidden="1" collapsed="1">
      <c r="A185" s="40">
        <v>3</v>
      </c>
      <c r="B185" s="42">
        <v>1</v>
      </c>
      <c r="C185" s="40">
        <v>1</v>
      </c>
      <c r="D185" s="41">
        <v>1</v>
      </c>
      <c r="E185" s="41">
        <v>1</v>
      </c>
      <c r="F185" s="63">
        <v>1</v>
      </c>
      <c r="G185" s="44" t="s">
        <v>122</v>
      </c>
      <c r="H185" s="306">
        <v>156</v>
      </c>
      <c r="I185" s="313">
        <v>0</v>
      </c>
      <c r="J185" s="313">
        <v>0</v>
      </c>
      <c r="K185" s="313">
        <v>0</v>
      </c>
      <c r="L185" s="313">
        <v>0</v>
      </c>
    </row>
    <row r="186" spans="1:12" hidden="1" collapsed="1">
      <c r="A186" s="37">
        <v>3</v>
      </c>
      <c r="B186" s="35">
        <v>1</v>
      </c>
      <c r="C186" s="35">
        <v>1</v>
      </c>
      <c r="D186" s="35">
        <v>2</v>
      </c>
      <c r="E186" s="35"/>
      <c r="F186" s="38"/>
      <c r="G186" s="36" t="s">
        <v>123</v>
      </c>
      <c r="H186" s="306">
        <v>157</v>
      </c>
      <c r="I186" s="398">
        <f>I187</f>
        <v>0</v>
      </c>
      <c r="J186" s="403">
        <f>J187</f>
        <v>0</v>
      </c>
      <c r="K186" s="399">
        <f>K187</f>
        <v>0</v>
      </c>
      <c r="L186" s="398">
        <f>L187</f>
        <v>0</v>
      </c>
    </row>
    <row r="187" spans="1:12" hidden="1" collapsed="1">
      <c r="A187" s="40">
        <v>3</v>
      </c>
      <c r="B187" s="41">
        <v>1</v>
      </c>
      <c r="C187" s="41">
        <v>1</v>
      </c>
      <c r="D187" s="41">
        <v>2</v>
      </c>
      <c r="E187" s="41">
        <v>1</v>
      </c>
      <c r="F187" s="43"/>
      <c r="G187" s="36" t="s">
        <v>123</v>
      </c>
      <c r="H187" s="306">
        <v>158</v>
      </c>
      <c r="I187" s="394">
        <f>SUM(I188:I190)</f>
        <v>0</v>
      </c>
      <c r="J187" s="402">
        <f>SUM(J188:J190)</f>
        <v>0</v>
      </c>
      <c r="K187" s="395">
        <f>SUM(K188:K190)</f>
        <v>0</v>
      </c>
      <c r="L187" s="394">
        <f>SUM(L188:L190)</f>
        <v>0</v>
      </c>
    </row>
    <row r="188" spans="1:12" hidden="1" collapsed="1">
      <c r="A188" s="37">
        <v>3</v>
      </c>
      <c r="B188" s="35">
        <v>1</v>
      </c>
      <c r="C188" s="35">
        <v>1</v>
      </c>
      <c r="D188" s="35">
        <v>2</v>
      </c>
      <c r="E188" s="35">
        <v>1</v>
      </c>
      <c r="F188" s="38">
        <v>1</v>
      </c>
      <c r="G188" s="36" t="s">
        <v>124</v>
      </c>
      <c r="H188" s="306">
        <v>159</v>
      </c>
      <c r="I188" s="311">
        <v>0</v>
      </c>
      <c r="J188" s="311">
        <v>0</v>
      </c>
      <c r="K188" s="311">
        <v>0</v>
      </c>
      <c r="L188" s="322">
        <v>0</v>
      </c>
    </row>
    <row r="189" spans="1:12" ht="25.5" hidden="1" customHeight="1" collapsed="1">
      <c r="A189" s="40">
        <v>3</v>
      </c>
      <c r="B189" s="41">
        <v>1</v>
      </c>
      <c r="C189" s="41">
        <v>1</v>
      </c>
      <c r="D189" s="41">
        <v>2</v>
      </c>
      <c r="E189" s="41">
        <v>1</v>
      </c>
      <c r="F189" s="43">
        <v>2</v>
      </c>
      <c r="G189" s="42" t="s">
        <v>125</v>
      </c>
      <c r="H189" s="306">
        <v>160</v>
      </c>
      <c r="I189" s="313">
        <v>0</v>
      </c>
      <c r="J189" s="313">
        <v>0</v>
      </c>
      <c r="K189" s="313">
        <v>0</v>
      </c>
      <c r="L189" s="313">
        <v>0</v>
      </c>
    </row>
    <row r="190" spans="1:12" ht="25.5" hidden="1" customHeight="1" collapsed="1">
      <c r="A190" s="37">
        <v>3</v>
      </c>
      <c r="B190" s="35">
        <v>1</v>
      </c>
      <c r="C190" s="35">
        <v>1</v>
      </c>
      <c r="D190" s="35">
        <v>2</v>
      </c>
      <c r="E190" s="35">
        <v>1</v>
      </c>
      <c r="F190" s="38">
        <v>3</v>
      </c>
      <c r="G190" s="36" t="s">
        <v>126</v>
      </c>
      <c r="H190" s="306">
        <v>161</v>
      </c>
      <c r="I190" s="311">
        <v>0</v>
      </c>
      <c r="J190" s="311">
        <v>0</v>
      </c>
      <c r="K190" s="311">
        <v>0</v>
      </c>
      <c r="L190" s="322">
        <v>0</v>
      </c>
    </row>
    <row r="191" spans="1:12" hidden="1" collapsed="1">
      <c r="A191" s="40">
        <v>3</v>
      </c>
      <c r="B191" s="41">
        <v>1</v>
      </c>
      <c r="C191" s="41">
        <v>1</v>
      </c>
      <c r="D191" s="41">
        <v>3</v>
      </c>
      <c r="E191" s="41"/>
      <c r="F191" s="43"/>
      <c r="G191" s="42" t="s">
        <v>127</v>
      </c>
      <c r="H191" s="306">
        <v>162</v>
      </c>
      <c r="I191" s="394">
        <f>I192</f>
        <v>0</v>
      </c>
      <c r="J191" s="402">
        <f>J192</f>
        <v>0</v>
      </c>
      <c r="K191" s="395">
        <f>K192</f>
        <v>0</v>
      </c>
      <c r="L191" s="394">
        <f>L192</f>
        <v>0</v>
      </c>
    </row>
    <row r="192" spans="1:12" hidden="1" collapsed="1">
      <c r="A192" s="40">
        <v>3</v>
      </c>
      <c r="B192" s="41">
        <v>1</v>
      </c>
      <c r="C192" s="41">
        <v>1</v>
      </c>
      <c r="D192" s="41">
        <v>3</v>
      </c>
      <c r="E192" s="41">
        <v>1</v>
      </c>
      <c r="F192" s="43"/>
      <c r="G192" s="42" t="s">
        <v>127</v>
      </c>
      <c r="H192" s="306">
        <v>163</v>
      </c>
      <c r="I192" s="394">
        <f>SUM(I193:I196)</f>
        <v>0</v>
      </c>
      <c r="J192" s="394">
        <f>SUM(J193:J196)</f>
        <v>0</v>
      </c>
      <c r="K192" s="394">
        <f>SUM(K193:K196)</f>
        <v>0</v>
      </c>
      <c r="L192" s="394">
        <f>SUM(L193:L196)</f>
        <v>0</v>
      </c>
    </row>
    <row r="193" spans="1:12" hidden="1" collapsed="1">
      <c r="A193" s="40">
        <v>3</v>
      </c>
      <c r="B193" s="41">
        <v>1</v>
      </c>
      <c r="C193" s="41">
        <v>1</v>
      </c>
      <c r="D193" s="41">
        <v>3</v>
      </c>
      <c r="E193" s="41">
        <v>1</v>
      </c>
      <c r="F193" s="43">
        <v>1</v>
      </c>
      <c r="G193" s="42" t="s">
        <v>128</v>
      </c>
      <c r="H193" s="306">
        <v>164</v>
      </c>
      <c r="I193" s="313">
        <v>0</v>
      </c>
      <c r="J193" s="313">
        <v>0</v>
      </c>
      <c r="K193" s="313">
        <v>0</v>
      </c>
      <c r="L193" s="322">
        <v>0</v>
      </c>
    </row>
    <row r="194" spans="1:12" ht="25.5" hidden="1" customHeight="1" collapsed="1">
      <c r="A194" s="40">
        <v>3</v>
      </c>
      <c r="B194" s="41">
        <v>1</v>
      </c>
      <c r="C194" s="41">
        <v>1</v>
      </c>
      <c r="D194" s="41">
        <v>3</v>
      </c>
      <c r="E194" s="41">
        <v>1</v>
      </c>
      <c r="F194" s="43">
        <v>2</v>
      </c>
      <c r="G194" s="42" t="s">
        <v>129</v>
      </c>
      <c r="H194" s="306">
        <v>165</v>
      </c>
      <c r="I194" s="311">
        <v>0</v>
      </c>
      <c r="J194" s="313">
        <v>0</v>
      </c>
      <c r="K194" s="313">
        <v>0</v>
      </c>
      <c r="L194" s="313">
        <v>0</v>
      </c>
    </row>
    <row r="195" spans="1:12" ht="25.5" hidden="1" customHeight="1" collapsed="1">
      <c r="A195" s="40">
        <v>3</v>
      </c>
      <c r="B195" s="41">
        <v>1</v>
      </c>
      <c r="C195" s="41">
        <v>1</v>
      </c>
      <c r="D195" s="41">
        <v>3</v>
      </c>
      <c r="E195" s="41">
        <v>1</v>
      </c>
      <c r="F195" s="43">
        <v>3</v>
      </c>
      <c r="G195" s="44" t="s">
        <v>130</v>
      </c>
      <c r="H195" s="306">
        <v>166</v>
      </c>
      <c r="I195" s="311">
        <v>0</v>
      </c>
      <c r="J195" s="314">
        <v>0</v>
      </c>
      <c r="K195" s="314">
        <v>0</v>
      </c>
      <c r="L195" s="314">
        <v>0</v>
      </c>
    </row>
    <row r="196" spans="1:12" ht="26.25" hidden="1" customHeight="1" collapsed="1">
      <c r="A196" s="48">
        <v>3</v>
      </c>
      <c r="B196" s="49">
        <v>1</v>
      </c>
      <c r="C196" s="49">
        <v>1</v>
      </c>
      <c r="D196" s="49">
        <v>3</v>
      </c>
      <c r="E196" s="49">
        <v>1</v>
      </c>
      <c r="F196" s="51">
        <v>4</v>
      </c>
      <c r="G196" s="316" t="s">
        <v>131</v>
      </c>
      <c r="H196" s="306">
        <v>167</v>
      </c>
      <c r="I196" s="323">
        <v>0</v>
      </c>
      <c r="J196" s="324">
        <v>0</v>
      </c>
      <c r="K196" s="313">
        <v>0</v>
      </c>
      <c r="L196" s="313">
        <v>0</v>
      </c>
    </row>
    <row r="197" spans="1:12" ht="25.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/>
      <c r="F197" s="51"/>
      <c r="G197" s="50" t="s">
        <v>132</v>
      </c>
      <c r="H197" s="306">
        <v>168</v>
      </c>
      <c r="I197" s="394">
        <f>I198</f>
        <v>0</v>
      </c>
      <c r="J197" s="404">
        <f>J198</f>
        <v>0</v>
      </c>
      <c r="K197" s="396">
        <f>K198</f>
        <v>0</v>
      </c>
      <c r="L197" s="397">
        <f>L198</f>
        <v>0</v>
      </c>
    </row>
    <row r="198" spans="1:12" ht="25.5" hidden="1" customHeight="1" collapsed="1">
      <c r="A198" s="40">
        <v>3</v>
      </c>
      <c r="B198" s="41">
        <v>1</v>
      </c>
      <c r="C198" s="41">
        <v>1</v>
      </c>
      <c r="D198" s="41">
        <v>4</v>
      </c>
      <c r="E198" s="41">
        <v>1</v>
      </c>
      <c r="F198" s="43"/>
      <c r="G198" s="50" t="s">
        <v>132</v>
      </c>
      <c r="H198" s="306">
        <v>169</v>
      </c>
      <c r="I198" s="398">
        <f>SUM(I199:I201)</f>
        <v>0</v>
      </c>
      <c r="J198" s="402">
        <f>SUM(J199:J201)</f>
        <v>0</v>
      </c>
      <c r="K198" s="395">
        <f>SUM(K199:K201)</f>
        <v>0</v>
      </c>
      <c r="L198" s="394">
        <f>SUM(L199:L201)</f>
        <v>0</v>
      </c>
    </row>
    <row r="199" spans="1:12" hidden="1" collapsed="1">
      <c r="A199" s="40">
        <v>3</v>
      </c>
      <c r="B199" s="41">
        <v>1</v>
      </c>
      <c r="C199" s="41">
        <v>1</v>
      </c>
      <c r="D199" s="41">
        <v>4</v>
      </c>
      <c r="E199" s="41">
        <v>1</v>
      </c>
      <c r="F199" s="43">
        <v>1</v>
      </c>
      <c r="G199" s="42" t="s">
        <v>133</v>
      </c>
      <c r="H199" s="306">
        <v>170</v>
      </c>
      <c r="I199" s="313">
        <v>0</v>
      </c>
      <c r="J199" s="313">
        <v>0</v>
      </c>
      <c r="K199" s="313">
        <v>0</v>
      </c>
      <c r="L199" s="322">
        <v>0</v>
      </c>
    </row>
    <row r="200" spans="1:12" ht="25.5" hidden="1" customHeight="1" collapsed="1">
      <c r="A200" s="37">
        <v>3</v>
      </c>
      <c r="B200" s="35">
        <v>1</v>
      </c>
      <c r="C200" s="35">
        <v>1</v>
      </c>
      <c r="D200" s="35">
        <v>4</v>
      </c>
      <c r="E200" s="35">
        <v>1</v>
      </c>
      <c r="F200" s="38">
        <v>2</v>
      </c>
      <c r="G200" s="36" t="s">
        <v>134</v>
      </c>
      <c r="H200" s="306">
        <v>171</v>
      </c>
      <c r="I200" s="311">
        <v>0</v>
      </c>
      <c r="J200" s="311">
        <v>0</v>
      </c>
      <c r="K200" s="312">
        <v>0</v>
      </c>
      <c r="L200" s="313">
        <v>0</v>
      </c>
    </row>
    <row r="201" spans="1:12" hidden="1" collapsed="1">
      <c r="A201" s="40">
        <v>3</v>
      </c>
      <c r="B201" s="41">
        <v>1</v>
      </c>
      <c r="C201" s="41">
        <v>1</v>
      </c>
      <c r="D201" s="41">
        <v>4</v>
      </c>
      <c r="E201" s="41">
        <v>1</v>
      </c>
      <c r="F201" s="43">
        <v>3</v>
      </c>
      <c r="G201" s="42" t="s">
        <v>135</v>
      </c>
      <c r="H201" s="306">
        <v>172</v>
      </c>
      <c r="I201" s="311">
        <v>0</v>
      </c>
      <c r="J201" s="311">
        <v>0</v>
      </c>
      <c r="K201" s="311">
        <v>0</v>
      </c>
      <c r="L201" s="313">
        <v>0</v>
      </c>
    </row>
    <row r="202" spans="1:12" ht="25.5" hidden="1" customHeight="1" collapsed="1">
      <c r="A202" s="40">
        <v>3</v>
      </c>
      <c r="B202" s="41">
        <v>1</v>
      </c>
      <c r="C202" s="41">
        <v>1</v>
      </c>
      <c r="D202" s="41">
        <v>5</v>
      </c>
      <c r="E202" s="41"/>
      <c r="F202" s="43"/>
      <c r="G202" s="42" t="s">
        <v>136</v>
      </c>
      <c r="H202" s="306">
        <v>173</v>
      </c>
      <c r="I202" s="394">
        <f t="shared" ref="I202:L203" si="19">I203</f>
        <v>0</v>
      </c>
      <c r="J202" s="402">
        <f t="shared" si="19"/>
        <v>0</v>
      </c>
      <c r="K202" s="395">
        <f t="shared" si="19"/>
        <v>0</v>
      </c>
      <c r="L202" s="394">
        <f t="shared" si="19"/>
        <v>0</v>
      </c>
    </row>
    <row r="203" spans="1:12" ht="25.5" hidden="1" customHeight="1" collapsed="1">
      <c r="A203" s="48">
        <v>3</v>
      </c>
      <c r="B203" s="49">
        <v>1</v>
      </c>
      <c r="C203" s="49">
        <v>1</v>
      </c>
      <c r="D203" s="49">
        <v>5</v>
      </c>
      <c r="E203" s="49">
        <v>1</v>
      </c>
      <c r="F203" s="51"/>
      <c r="G203" s="42" t="s">
        <v>136</v>
      </c>
      <c r="H203" s="306">
        <v>174</v>
      </c>
      <c r="I203" s="395">
        <f t="shared" si="19"/>
        <v>0</v>
      </c>
      <c r="J203" s="395">
        <f t="shared" si="19"/>
        <v>0</v>
      </c>
      <c r="K203" s="395">
        <f t="shared" si="19"/>
        <v>0</v>
      </c>
      <c r="L203" s="395">
        <f t="shared" si="19"/>
        <v>0</v>
      </c>
    </row>
    <row r="204" spans="1:12" ht="25.5" hidden="1" customHeight="1" collapsed="1">
      <c r="A204" s="40">
        <v>3</v>
      </c>
      <c r="B204" s="41">
        <v>1</v>
      </c>
      <c r="C204" s="41">
        <v>1</v>
      </c>
      <c r="D204" s="41">
        <v>5</v>
      </c>
      <c r="E204" s="41">
        <v>1</v>
      </c>
      <c r="F204" s="43">
        <v>1</v>
      </c>
      <c r="G204" s="42" t="s">
        <v>136</v>
      </c>
      <c r="H204" s="306">
        <v>175</v>
      </c>
      <c r="I204" s="311">
        <v>0</v>
      </c>
      <c r="J204" s="313">
        <v>0</v>
      </c>
      <c r="K204" s="313">
        <v>0</v>
      </c>
      <c r="L204" s="313">
        <v>0</v>
      </c>
    </row>
    <row r="205" spans="1:12" ht="25.5" hidden="1" customHeight="1" collapsed="1">
      <c r="A205" s="48">
        <v>3</v>
      </c>
      <c r="B205" s="49">
        <v>1</v>
      </c>
      <c r="C205" s="49">
        <v>2</v>
      </c>
      <c r="D205" s="49"/>
      <c r="E205" s="49"/>
      <c r="F205" s="51"/>
      <c r="G205" s="50" t="s">
        <v>137</v>
      </c>
      <c r="H205" s="306">
        <v>176</v>
      </c>
      <c r="I205" s="394">
        <f t="shared" ref="I205:L206" si="20">I206</f>
        <v>0</v>
      </c>
      <c r="J205" s="404">
        <f t="shared" si="20"/>
        <v>0</v>
      </c>
      <c r="K205" s="396">
        <f t="shared" si="20"/>
        <v>0</v>
      </c>
      <c r="L205" s="397">
        <f t="shared" si="20"/>
        <v>0</v>
      </c>
    </row>
    <row r="206" spans="1:12" ht="25.5" hidden="1" customHeight="1" collapsed="1">
      <c r="A206" s="40">
        <v>3</v>
      </c>
      <c r="B206" s="41">
        <v>1</v>
      </c>
      <c r="C206" s="41">
        <v>2</v>
      </c>
      <c r="D206" s="41">
        <v>1</v>
      </c>
      <c r="E206" s="41"/>
      <c r="F206" s="43"/>
      <c r="G206" s="50" t="s">
        <v>137</v>
      </c>
      <c r="H206" s="306">
        <v>177</v>
      </c>
      <c r="I206" s="398">
        <f t="shared" si="20"/>
        <v>0</v>
      </c>
      <c r="J206" s="402">
        <f t="shared" si="20"/>
        <v>0</v>
      </c>
      <c r="K206" s="395">
        <f t="shared" si="20"/>
        <v>0</v>
      </c>
      <c r="L206" s="394">
        <f t="shared" si="20"/>
        <v>0</v>
      </c>
    </row>
    <row r="207" spans="1:12" ht="25.5" hidden="1" customHeight="1" collapsed="1">
      <c r="A207" s="37">
        <v>3</v>
      </c>
      <c r="B207" s="35">
        <v>1</v>
      </c>
      <c r="C207" s="35">
        <v>2</v>
      </c>
      <c r="D207" s="35">
        <v>1</v>
      </c>
      <c r="E207" s="35">
        <v>1</v>
      </c>
      <c r="F207" s="38"/>
      <c r="G207" s="50" t="s">
        <v>137</v>
      </c>
      <c r="H207" s="306">
        <v>178</v>
      </c>
      <c r="I207" s="394">
        <f>SUM(I208:I211)</f>
        <v>0</v>
      </c>
      <c r="J207" s="403">
        <f>SUM(J208:J211)</f>
        <v>0</v>
      </c>
      <c r="K207" s="399">
        <f>SUM(K208:K211)</f>
        <v>0</v>
      </c>
      <c r="L207" s="398">
        <f>SUM(L208:L211)</f>
        <v>0</v>
      </c>
    </row>
    <row r="208" spans="1:12" ht="38.25" hidden="1" customHeight="1" collapsed="1">
      <c r="A208" s="40">
        <v>3</v>
      </c>
      <c r="B208" s="41">
        <v>1</v>
      </c>
      <c r="C208" s="41">
        <v>2</v>
      </c>
      <c r="D208" s="41">
        <v>1</v>
      </c>
      <c r="E208" s="41">
        <v>1</v>
      </c>
      <c r="F208" s="43">
        <v>2</v>
      </c>
      <c r="G208" s="42" t="s">
        <v>138</v>
      </c>
      <c r="H208" s="306">
        <v>179</v>
      </c>
      <c r="I208" s="313">
        <v>0</v>
      </c>
      <c r="J208" s="313">
        <v>0</v>
      </c>
      <c r="K208" s="313">
        <v>0</v>
      </c>
      <c r="L208" s="313">
        <v>0</v>
      </c>
    </row>
    <row r="209" spans="1:16" hidden="1" collapsed="1">
      <c r="A209" s="40">
        <v>3</v>
      </c>
      <c r="B209" s="41">
        <v>1</v>
      </c>
      <c r="C209" s="41">
        <v>2</v>
      </c>
      <c r="D209" s="40">
        <v>1</v>
      </c>
      <c r="E209" s="41">
        <v>1</v>
      </c>
      <c r="F209" s="43">
        <v>3</v>
      </c>
      <c r="G209" s="42" t="s">
        <v>139</v>
      </c>
      <c r="H209" s="306">
        <v>180</v>
      </c>
      <c r="I209" s="313">
        <v>0</v>
      </c>
      <c r="J209" s="313">
        <v>0</v>
      </c>
      <c r="K209" s="313">
        <v>0</v>
      </c>
      <c r="L209" s="313">
        <v>0</v>
      </c>
    </row>
    <row r="210" spans="1:16" ht="25.5" hidden="1" customHeight="1" collapsed="1">
      <c r="A210" s="40">
        <v>3</v>
      </c>
      <c r="B210" s="41">
        <v>1</v>
      </c>
      <c r="C210" s="41">
        <v>2</v>
      </c>
      <c r="D210" s="40">
        <v>1</v>
      </c>
      <c r="E210" s="41">
        <v>1</v>
      </c>
      <c r="F210" s="43">
        <v>4</v>
      </c>
      <c r="G210" s="42" t="s">
        <v>140</v>
      </c>
      <c r="H210" s="306">
        <v>181</v>
      </c>
      <c r="I210" s="313">
        <v>0</v>
      </c>
      <c r="J210" s="313">
        <v>0</v>
      </c>
      <c r="K210" s="313">
        <v>0</v>
      </c>
      <c r="L210" s="313">
        <v>0</v>
      </c>
    </row>
    <row r="211" spans="1:16" ht="25.5" hidden="1" customHeight="1" collapsed="1">
      <c r="A211" s="48">
        <v>3</v>
      </c>
      <c r="B211" s="55">
        <v>1</v>
      </c>
      <c r="C211" s="55">
        <v>2</v>
      </c>
      <c r="D211" s="54">
        <v>1</v>
      </c>
      <c r="E211" s="55">
        <v>1</v>
      </c>
      <c r="F211" s="56">
        <v>5</v>
      </c>
      <c r="G211" s="57" t="s">
        <v>141</v>
      </c>
      <c r="H211" s="306">
        <v>182</v>
      </c>
      <c r="I211" s="313">
        <v>0</v>
      </c>
      <c r="J211" s="313">
        <v>0</v>
      </c>
      <c r="K211" s="313">
        <v>0</v>
      </c>
      <c r="L211" s="322">
        <v>0</v>
      </c>
    </row>
    <row r="212" spans="1:16" hidden="1" collapsed="1">
      <c r="A212" s="40">
        <v>3</v>
      </c>
      <c r="B212" s="41">
        <v>1</v>
      </c>
      <c r="C212" s="41">
        <v>3</v>
      </c>
      <c r="D212" s="40"/>
      <c r="E212" s="41"/>
      <c r="F212" s="43"/>
      <c r="G212" s="42" t="s">
        <v>142</v>
      </c>
      <c r="H212" s="306">
        <v>183</v>
      </c>
      <c r="I212" s="394">
        <f>SUM(I213+I216)</f>
        <v>0</v>
      </c>
      <c r="J212" s="402">
        <f>SUM(J213+J216)</f>
        <v>0</v>
      </c>
      <c r="K212" s="395">
        <f>SUM(K213+K216)</f>
        <v>0</v>
      </c>
      <c r="L212" s="394">
        <f>SUM(L213+L216)</f>
        <v>0</v>
      </c>
    </row>
    <row r="213" spans="1:16" ht="25.5" hidden="1" customHeight="1" collapsed="1">
      <c r="A213" s="37">
        <v>3</v>
      </c>
      <c r="B213" s="35">
        <v>1</v>
      </c>
      <c r="C213" s="35">
        <v>3</v>
      </c>
      <c r="D213" s="37">
        <v>1</v>
      </c>
      <c r="E213" s="40"/>
      <c r="F213" s="38"/>
      <c r="G213" s="36" t="s">
        <v>143</v>
      </c>
      <c r="H213" s="306">
        <v>184</v>
      </c>
      <c r="I213" s="398">
        <f t="shared" ref="I213:L214" si="21">I214</f>
        <v>0</v>
      </c>
      <c r="J213" s="403">
        <f t="shared" si="21"/>
        <v>0</v>
      </c>
      <c r="K213" s="399">
        <f t="shared" si="21"/>
        <v>0</v>
      </c>
      <c r="L213" s="398">
        <f t="shared" si="21"/>
        <v>0</v>
      </c>
    </row>
    <row r="214" spans="1:16" ht="25.5" hidden="1" customHeight="1" collapsed="1">
      <c r="A214" s="40">
        <v>3</v>
      </c>
      <c r="B214" s="41">
        <v>1</v>
      </c>
      <c r="C214" s="41">
        <v>3</v>
      </c>
      <c r="D214" s="40">
        <v>1</v>
      </c>
      <c r="E214" s="40">
        <v>1</v>
      </c>
      <c r="F214" s="43"/>
      <c r="G214" s="36" t="s">
        <v>143</v>
      </c>
      <c r="H214" s="306">
        <v>185</v>
      </c>
      <c r="I214" s="394">
        <f t="shared" si="21"/>
        <v>0</v>
      </c>
      <c r="J214" s="402">
        <f t="shared" si="21"/>
        <v>0</v>
      </c>
      <c r="K214" s="395">
        <f t="shared" si="21"/>
        <v>0</v>
      </c>
      <c r="L214" s="394">
        <f t="shared" si="21"/>
        <v>0</v>
      </c>
    </row>
    <row r="215" spans="1:16" ht="25.5" hidden="1" customHeight="1" collapsed="1">
      <c r="A215" s="40">
        <v>3</v>
      </c>
      <c r="B215" s="42">
        <v>1</v>
      </c>
      <c r="C215" s="40">
        <v>3</v>
      </c>
      <c r="D215" s="41">
        <v>1</v>
      </c>
      <c r="E215" s="41">
        <v>1</v>
      </c>
      <c r="F215" s="43">
        <v>1</v>
      </c>
      <c r="G215" s="36" t="s">
        <v>143</v>
      </c>
      <c r="H215" s="306">
        <v>186</v>
      </c>
      <c r="I215" s="322">
        <v>0</v>
      </c>
      <c r="J215" s="322">
        <v>0</v>
      </c>
      <c r="K215" s="322">
        <v>0</v>
      </c>
      <c r="L215" s="322">
        <v>0</v>
      </c>
    </row>
    <row r="216" spans="1:16" hidden="1" collapsed="1">
      <c r="A216" s="40">
        <v>3</v>
      </c>
      <c r="B216" s="42">
        <v>1</v>
      </c>
      <c r="C216" s="40">
        <v>3</v>
      </c>
      <c r="D216" s="41">
        <v>2</v>
      </c>
      <c r="E216" s="41"/>
      <c r="F216" s="43"/>
      <c r="G216" s="42" t="s">
        <v>144</v>
      </c>
      <c r="H216" s="306">
        <v>187</v>
      </c>
      <c r="I216" s="394">
        <f>I217</f>
        <v>0</v>
      </c>
      <c r="J216" s="402">
        <f>J217</f>
        <v>0</v>
      </c>
      <c r="K216" s="395">
        <f>K217</f>
        <v>0</v>
      </c>
      <c r="L216" s="394">
        <f>L217</f>
        <v>0</v>
      </c>
    </row>
    <row r="217" spans="1:16" hidden="1" collapsed="1">
      <c r="A217" s="37">
        <v>3</v>
      </c>
      <c r="B217" s="36">
        <v>1</v>
      </c>
      <c r="C217" s="37">
        <v>3</v>
      </c>
      <c r="D217" s="35">
        <v>2</v>
      </c>
      <c r="E217" s="35">
        <v>1</v>
      </c>
      <c r="F217" s="38"/>
      <c r="G217" s="42" t="s">
        <v>144</v>
      </c>
      <c r="H217" s="306">
        <v>188</v>
      </c>
      <c r="I217" s="394">
        <f t="shared" ref="I217:P217" si="22">SUM(I218:I223)</f>
        <v>0</v>
      </c>
      <c r="J217" s="394">
        <f t="shared" si="22"/>
        <v>0</v>
      </c>
      <c r="K217" s="394">
        <f t="shared" si="22"/>
        <v>0</v>
      </c>
      <c r="L217" s="394">
        <f t="shared" si="22"/>
        <v>0</v>
      </c>
      <c r="M217" s="391">
        <f t="shared" si="22"/>
        <v>0</v>
      </c>
      <c r="N217" s="391">
        <f t="shared" si="22"/>
        <v>0</v>
      </c>
      <c r="O217" s="391">
        <f t="shared" si="22"/>
        <v>0</v>
      </c>
      <c r="P217" s="391">
        <f t="shared" si="22"/>
        <v>0</v>
      </c>
    </row>
    <row r="218" spans="1:16" hidden="1" collapsed="1">
      <c r="A218" s="40">
        <v>3</v>
      </c>
      <c r="B218" s="42">
        <v>1</v>
      </c>
      <c r="C218" s="40">
        <v>3</v>
      </c>
      <c r="D218" s="41">
        <v>2</v>
      </c>
      <c r="E218" s="41">
        <v>1</v>
      </c>
      <c r="F218" s="43">
        <v>1</v>
      </c>
      <c r="G218" s="42" t="s">
        <v>145</v>
      </c>
      <c r="H218" s="306">
        <v>189</v>
      </c>
      <c r="I218" s="313">
        <v>0</v>
      </c>
      <c r="J218" s="313">
        <v>0</v>
      </c>
      <c r="K218" s="313">
        <v>0</v>
      </c>
      <c r="L218" s="322">
        <v>0</v>
      </c>
    </row>
    <row r="219" spans="1:16" ht="25.5" hidden="1" customHeight="1" collapsed="1">
      <c r="A219" s="40">
        <v>3</v>
      </c>
      <c r="B219" s="42">
        <v>1</v>
      </c>
      <c r="C219" s="40">
        <v>3</v>
      </c>
      <c r="D219" s="41">
        <v>2</v>
      </c>
      <c r="E219" s="41">
        <v>1</v>
      </c>
      <c r="F219" s="43">
        <v>2</v>
      </c>
      <c r="G219" s="42" t="s">
        <v>146</v>
      </c>
      <c r="H219" s="306">
        <v>190</v>
      </c>
      <c r="I219" s="313">
        <v>0</v>
      </c>
      <c r="J219" s="313">
        <v>0</v>
      </c>
      <c r="K219" s="313">
        <v>0</v>
      </c>
      <c r="L219" s="313">
        <v>0</v>
      </c>
    </row>
    <row r="220" spans="1:16" ht="25.5" hidden="1" customHeight="1" collapsed="1">
      <c r="A220" s="40">
        <v>3</v>
      </c>
      <c r="B220" s="42">
        <v>1</v>
      </c>
      <c r="C220" s="40">
        <v>3</v>
      </c>
      <c r="D220" s="41">
        <v>2</v>
      </c>
      <c r="E220" s="41">
        <v>1</v>
      </c>
      <c r="F220" s="43">
        <v>3</v>
      </c>
      <c r="G220" s="42" t="s">
        <v>147</v>
      </c>
      <c r="H220" s="306">
        <v>191</v>
      </c>
      <c r="I220" s="313">
        <v>0</v>
      </c>
      <c r="J220" s="313">
        <v>0</v>
      </c>
      <c r="K220" s="313">
        <v>0</v>
      </c>
      <c r="L220" s="313">
        <v>0</v>
      </c>
    </row>
    <row r="221" spans="1:16" ht="25.5" hidden="1" customHeight="1" collapsed="1">
      <c r="A221" s="40">
        <v>3</v>
      </c>
      <c r="B221" s="42">
        <v>1</v>
      </c>
      <c r="C221" s="40">
        <v>3</v>
      </c>
      <c r="D221" s="41">
        <v>2</v>
      </c>
      <c r="E221" s="41">
        <v>1</v>
      </c>
      <c r="F221" s="43">
        <v>4</v>
      </c>
      <c r="G221" s="42" t="s">
        <v>482</v>
      </c>
      <c r="H221" s="306">
        <v>192</v>
      </c>
      <c r="I221" s="313">
        <v>0</v>
      </c>
      <c r="J221" s="313">
        <v>0</v>
      </c>
      <c r="K221" s="313">
        <v>0</v>
      </c>
      <c r="L221" s="322">
        <v>0</v>
      </c>
    </row>
    <row r="222" spans="1:16" hidden="1" collapsed="1">
      <c r="A222" s="40">
        <v>3</v>
      </c>
      <c r="B222" s="42">
        <v>1</v>
      </c>
      <c r="C222" s="40">
        <v>3</v>
      </c>
      <c r="D222" s="41">
        <v>2</v>
      </c>
      <c r="E222" s="41">
        <v>1</v>
      </c>
      <c r="F222" s="43">
        <v>5</v>
      </c>
      <c r="G222" s="36" t="s">
        <v>148</v>
      </c>
      <c r="H222" s="306">
        <v>193</v>
      </c>
      <c r="I222" s="313">
        <v>0</v>
      </c>
      <c r="J222" s="313">
        <v>0</v>
      </c>
      <c r="K222" s="313">
        <v>0</v>
      </c>
      <c r="L222" s="313">
        <v>0</v>
      </c>
    </row>
    <row r="223" spans="1:16" hidden="1" collapsed="1">
      <c r="A223" s="40">
        <v>3</v>
      </c>
      <c r="B223" s="42">
        <v>1</v>
      </c>
      <c r="C223" s="40">
        <v>3</v>
      </c>
      <c r="D223" s="41">
        <v>2</v>
      </c>
      <c r="E223" s="41">
        <v>1</v>
      </c>
      <c r="F223" s="43">
        <v>6</v>
      </c>
      <c r="G223" s="36" t="s">
        <v>144</v>
      </c>
      <c r="H223" s="306">
        <v>194</v>
      </c>
      <c r="I223" s="313">
        <v>0</v>
      </c>
      <c r="J223" s="313">
        <v>0</v>
      </c>
      <c r="K223" s="313">
        <v>0</v>
      </c>
      <c r="L223" s="322">
        <v>0</v>
      </c>
    </row>
    <row r="224" spans="1:16" ht="25.5" hidden="1" customHeight="1" collapsed="1">
      <c r="A224" s="37">
        <v>3</v>
      </c>
      <c r="B224" s="35">
        <v>1</v>
      </c>
      <c r="C224" s="35">
        <v>4</v>
      </c>
      <c r="D224" s="35"/>
      <c r="E224" s="35"/>
      <c r="F224" s="38"/>
      <c r="G224" s="36" t="s">
        <v>149</v>
      </c>
      <c r="H224" s="306">
        <v>195</v>
      </c>
      <c r="I224" s="398">
        <f t="shared" ref="I224:L226" si="23">I225</f>
        <v>0</v>
      </c>
      <c r="J224" s="403">
        <f t="shared" si="23"/>
        <v>0</v>
      </c>
      <c r="K224" s="399">
        <f t="shared" si="23"/>
        <v>0</v>
      </c>
      <c r="L224" s="399">
        <f t="shared" si="23"/>
        <v>0</v>
      </c>
    </row>
    <row r="225" spans="1:12" ht="25.5" hidden="1" customHeight="1" collapsed="1">
      <c r="A225" s="48">
        <v>3</v>
      </c>
      <c r="B225" s="55">
        <v>1</v>
      </c>
      <c r="C225" s="55">
        <v>4</v>
      </c>
      <c r="D225" s="55">
        <v>1</v>
      </c>
      <c r="E225" s="55"/>
      <c r="F225" s="56"/>
      <c r="G225" s="36" t="s">
        <v>149</v>
      </c>
      <c r="H225" s="306">
        <v>196</v>
      </c>
      <c r="I225" s="400">
        <f t="shared" si="23"/>
        <v>0</v>
      </c>
      <c r="J225" s="408">
        <f t="shared" si="23"/>
        <v>0</v>
      </c>
      <c r="K225" s="401">
        <f t="shared" si="23"/>
        <v>0</v>
      </c>
      <c r="L225" s="401">
        <f t="shared" si="23"/>
        <v>0</v>
      </c>
    </row>
    <row r="226" spans="1:12" ht="25.5" hidden="1" customHeight="1" collapsed="1">
      <c r="A226" s="40">
        <v>3</v>
      </c>
      <c r="B226" s="41">
        <v>1</v>
      </c>
      <c r="C226" s="41">
        <v>4</v>
      </c>
      <c r="D226" s="41">
        <v>1</v>
      </c>
      <c r="E226" s="41">
        <v>1</v>
      </c>
      <c r="F226" s="43"/>
      <c r="G226" s="36" t="s">
        <v>150</v>
      </c>
      <c r="H226" s="306">
        <v>197</v>
      </c>
      <c r="I226" s="394">
        <f t="shared" si="23"/>
        <v>0</v>
      </c>
      <c r="J226" s="402">
        <f t="shared" si="23"/>
        <v>0</v>
      </c>
      <c r="K226" s="395">
        <f t="shared" si="23"/>
        <v>0</v>
      </c>
      <c r="L226" s="395">
        <f t="shared" si="23"/>
        <v>0</v>
      </c>
    </row>
    <row r="227" spans="1:12" ht="25.5" hidden="1" customHeight="1" collapsed="1">
      <c r="A227" s="44">
        <v>3</v>
      </c>
      <c r="B227" s="40">
        <v>1</v>
      </c>
      <c r="C227" s="41">
        <v>4</v>
      </c>
      <c r="D227" s="41">
        <v>1</v>
      </c>
      <c r="E227" s="41">
        <v>1</v>
      </c>
      <c r="F227" s="43">
        <v>1</v>
      </c>
      <c r="G227" s="36" t="s">
        <v>150</v>
      </c>
      <c r="H227" s="306">
        <v>198</v>
      </c>
      <c r="I227" s="313">
        <v>0</v>
      </c>
      <c r="J227" s="313">
        <v>0</v>
      </c>
      <c r="K227" s="313">
        <v>0</v>
      </c>
      <c r="L227" s="313">
        <v>0</v>
      </c>
    </row>
    <row r="228" spans="1:12" ht="25.5" hidden="1" customHeight="1" collapsed="1">
      <c r="A228" s="44">
        <v>3</v>
      </c>
      <c r="B228" s="41">
        <v>1</v>
      </c>
      <c r="C228" s="41">
        <v>5</v>
      </c>
      <c r="D228" s="41"/>
      <c r="E228" s="41"/>
      <c r="F228" s="43"/>
      <c r="G228" s="42" t="s">
        <v>151</v>
      </c>
      <c r="H228" s="306">
        <v>199</v>
      </c>
      <c r="I228" s="394">
        <f t="shared" ref="I228:L229" si="24">I229</f>
        <v>0</v>
      </c>
      <c r="J228" s="394">
        <f t="shared" si="24"/>
        <v>0</v>
      </c>
      <c r="K228" s="394">
        <f t="shared" si="24"/>
        <v>0</v>
      </c>
      <c r="L228" s="394">
        <f t="shared" si="24"/>
        <v>0</v>
      </c>
    </row>
    <row r="229" spans="1:12" ht="25.5" hidden="1" customHeight="1" collapsed="1">
      <c r="A229" s="44">
        <v>3</v>
      </c>
      <c r="B229" s="41">
        <v>1</v>
      </c>
      <c r="C229" s="41">
        <v>5</v>
      </c>
      <c r="D229" s="41">
        <v>1</v>
      </c>
      <c r="E229" s="41"/>
      <c r="F229" s="43"/>
      <c r="G229" s="42" t="s">
        <v>151</v>
      </c>
      <c r="H229" s="306">
        <v>200</v>
      </c>
      <c r="I229" s="394">
        <f t="shared" si="24"/>
        <v>0</v>
      </c>
      <c r="J229" s="394">
        <f t="shared" si="24"/>
        <v>0</v>
      </c>
      <c r="K229" s="394">
        <f t="shared" si="24"/>
        <v>0</v>
      </c>
      <c r="L229" s="394">
        <f t="shared" si="24"/>
        <v>0</v>
      </c>
    </row>
    <row r="230" spans="1:12" ht="25.5" hidden="1" customHeight="1" collapsed="1">
      <c r="A230" s="44">
        <v>3</v>
      </c>
      <c r="B230" s="41">
        <v>1</v>
      </c>
      <c r="C230" s="41">
        <v>5</v>
      </c>
      <c r="D230" s="41">
        <v>1</v>
      </c>
      <c r="E230" s="41">
        <v>1</v>
      </c>
      <c r="F230" s="43"/>
      <c r="G230" s="42" t="s">
        <v>151</v>
      </c>
      <c r="H230" s="306">
        <v>201</v>
      </c>
      <c r="I230" s="394">
        <f>SUM(I231:I233)</f>
        <v>0</v>
      </c>
      <c r="J230" s="394">
        <f>SUM(J231:J233)</f>
        <v>0</v>
      </c>
      <c r="K230" s="394">
        <f>SUM(K231:K233)</f>
        <v>0</v>
      </c>
      <c r="L230" s="394">
        <f>SUM(L231:L233)</f>
        <v>0</v>
      </c>
    </row>
    <row r="231" spans="1:12" hidden="1" collapsed="1">
      <c r="A231" s="44">
        <v>3</v>
      </c>
      <c r="B231" s="41">
        <v>1</v>
      </c>
      <c r="C231" s="41">
        <v>5</v>
      </c>
      <c r="D231" s="41">
        <v>1</v>
      </c>
      <c r="E231" s="41">
        <v>1</v>
      </c>
      <c r="F231" s="43">
        <v>1</v>
      </c>
      <c r="G231" s="72" t="s">
        <v>152</v>
      </c>
      <c r="H231" s="306">
        <v>202</v>
      </c>
      <c r="I231" s="313">
        <v>0</v>
      </c>
      <c r="J231" s="313">
        <v>0</v>
      </c>
      <c r="K231" s="313">
        <v>0</v>
      </c>
      <c r="L231" s="313">
        <v>0</v>
      </c>
    </row>
    <row r="232" spans="1:12" hidden="1" collapsed="1">
      <c r="A232" s="44">
        <v>3</v>
      </c>
      <c r="B232" s="41">
        <v>1</v>
      </c>
      <c r="C232" s="41">
        <v>5</v>
      </c>
      <c r="D232" s="41">
        <v>1</v>
      </c>
      <c r="E232" s="41">
        <v>1</v>
      </c>
      <c r="F232" s="43">
        <v>2</v>
      </c>
      <c r="G232" s="72" t="s">
        <v>153</v>
      </c>
      <c r="H232" s="306">
        <v>203</v>
      </c>
      <c r="I232" s="313">
        <v>0</v>
      </c>
      <c r="J232" s="313">
        <v>0</v>
      </c>
      <c r="K232" s="313">
        <v>0</v>
      </c>
      <c r="L232" s="313">
        <v>0</v>
      </c>
    </row>
    <row r="233" spans="1:12" ht="25.5" hidden="1" customHeight="1" collapsed="1">
      <c r="A233" s="44">
        <v>3</v>
      </c>
      <c r="B233" s="41">
        <v>1</v>
      </c>
      <c r="C233" s="41">
        <v>5</v>
      </c>
      <c r="D233" s="41">
        <v>1</v>
      </c>
      <c r="E233" s="41">
        <v>1</v>
      </c>
      <c r="F233" s="43">
        <v>3</v>
      </c>
      <c r="G233" s="72" t="s">
        <v>154</v>
      </c>
      <c r="H233" s="306">
        <v>204</v>
      </c>
      <c r="I233" s="313">
        <v>0</v>
      </c>
      <c r="J233" s="313">
        <v>0</v>
      </c>
      <c r="K233" s="313">
        <v>0</v>
      </c>
      <c r="L233" s="313">
        <v>0</v>
      </c>
    </row>
    <row r="234" spans="1:12" ht="38.25" hidden="1" customHeight="1" collapsed="1">
      <c r="A234" s="30">
        <v>3</v>
      </c>
      <c r="B234" s="31">
        <v>2</v>
      </c>
      <c r="C234" s="31"/>
      <c r="D234" s="31"/>
      <c r="E234" s="31"/>
      <c r="F234" s="33"/>
      <c r="G234" s="32" t="s">
        <v>463</v>
      </c>
      <c r="H234" s="306">
        <v>205</v>
      </c>
      <c r="I234" s="394">
        <f>SUM(I235+I267)</f>
        <v>0</v>
      </c>
      <c r="J234" s="402">
        <f>SUM(J235+J267)</f>
        <v>0</v>
      </c>
      <c r="K234" s="395">
        <f>SUM(K235+K267)</f>
        <v>0</v>
      </c>
      <c r="L234" s="395">
        <f>SUM(L235+L267)</f>
        <v>0</v>
      </c>
    </row>
    <row r="235" spans="1:12" ht="38.25" hidden="1" customHeight="1" collapsed="1">
      <c r="A235" s="48">
        <v>3</v>
      </c>
      <c r="B235" s="54">
        <v>2</v>
      </c>
      <c r="C235" s="55">
        <v>1</v>
      </c>
      <c r="D235" s="55"/>
      <c r="E235" s="55"/>
      <c r="F235" s="56"/>
      <c r="G235" s="57" t="s">
        <v>483</v>
      </c>
      <c r="H235" s="306">
        <v>206</v>
      </c>
      <c r="I235" s="400">
        <f>SUM(I236+I245+I249+I253+I257+I260+I263)</f>
        <v>0</v>
      </c>
      <c r="J235" s="408">
        <f>SUM(J236+J245+J249+J253+J257+J260+J263)</f>
        <v>0</v>
      </c>
      <c r="K235" s="401">
        <f>SUM(K236+K245+K249+K253+K257+K260+K263)</f>
        <v>0</v>
      </c>
      <c r="L235" s="401">
        <f>SUM(L236+L245+L249+L253+L257+L260+L263)</f>
        <v>0</v>
      </c>
    </row>
    <row r="236" spans="1:12" hidden="1" collapsed="1">
      <c r="A236" s="40">
        <v>3</v>
      </c>
      <c r="B236" s="41">
        <v>2</v>
      </c>
      <c r="C236" s="41">
        <v>1</v>
      </c>
      <c r="D236" s="41">
        <v>1</v>
      </c>
      <c r="E236" s="41"/>
      <c r="F236" s="43"/>
      <c r="G236" s="42" t="s">
        <v>155</v>
      </c>
      <c r="H236" s="306">
        <v>207</v>
      </c>
      <c r="I236" s="400">
        <f>I237</f>
        <v>0</v>
      </c>
      <c r="J236" s="400">
        <f>J237</f>
        <v>0</v>
      </c>
      <c r="K236" s="400">
        <f>K237</f>
        <v>0</v>
      </c>
      <c r="L236" s="400">
        <f>L237</f>
        <v>0</v>
      </c>
    </row>
    <row r="237" spans="1:12" hidden="1" collapsed="1">
      <c r="A237" s="40">
        <v>3</v>
      </c>
      <c r="B237" s="40">
        <v>2</v>
      </c>
      <c r="C237" s="41">
        <v>1</v>
      </c>
      <c r="D237" s="41">
        <v>1</v>
      </c>
      <c r="E237" s="41">
        <v>1</v>
      </c>
      <c r="F237" s="43"/>
      <c r="G237" s="42" t="s">
        <v>156</v>
      </c>
      <c r="H237" s="306">
        <v>208</v>
      </c>
      <c r="I237" s="394">
        <f>SUM(I238:I238)</f>
        <v>0</v>
      </c>
      <c r="J237" s="402">
        <f>SUM(J238:J238)</f>
        <v>0</v>
      </c>
      <c r="K237" s="395">
        <f>SUM(K238:K238)</f>
        <v>0</v>
      </c>
      <c r="L237" s="395">
        <f>SUM(L238:L238)</f>
        <v>0</v>
      </c>
    </row>
    <row r="238" spans="1:12" hidden="1" collapsed="1">
      <c r="A238" s="48">
        <v>3</v>
      </c>
      <c r="B238" s="48">
        <v>2</v>
      </c>
      <c r="C238" s="55">
        <v>1</v>
      </c>
      <c r="D238" s="55">
        <v>1</v>
      </c>
      <c r="E238" s="55">
        <v>1</v>
      </c>
      <c r="F238" s="56">
        <v>1</v>
      </c>
      <c r="G238" s="57" t="s">
        <v>156</v>
      </c>
      <c r="H238" s="306">
        <v>209</v>
      </c>
      <c r="I238" s="313">
        <v>0</v>
      </c>
      <c r="J238" s="313">
        <v>0</v>
      </c>
      <c r="K238" s="313">
        <v>0</v>
      </c>
      <c r="L238" s="313">
        <v>0</v>
      </c>
    </row>
    <row r="239" spans="1:12" hidden="1" collapsed="1">
      <c r="A239" s="48">
        <v>3</v>
      </c>
      <c r="B239" s="55">
        <v>2</v>
      </c>
      <c r="C239" s="55">
        <v>1</v>
      </c>
      <c r="D239" s="55">
        <v>1</v>
      </c>
      <c r="E239" s="55">
        <v>2</v>
      </c>
      <c r="F239" s="56"/>
      <c r="G239" s="57" t="s">
        <v>157</v>
      </c>
      <c r="H239" s="306">
        <v>210</v>
      </c>
      <c r="I239" s="394">
        <f>SUM(I240:I241)</f>
        <v>0</v>
      </c>
      <c r="J239" s="394">
        <f>SUM(J240:J241)</f>
        <v>0</v>
      </c>
      <c r="K239" s="394">
        <f>SUM(K240:K241)</f>
        <v>0</v>
      </c>
      <c r="L239" s="394">
        <f>SUM(L240:L241)</f>
        <v>0</v>
      </c>
    </row>
    <row r="240" spans="1:12" hidden="1" collapsed="1">
      <c r="A240" s="48">
        <v>3</v>
      </c>
      <c r="B240" s="55">
        <v>2</v>
      </c>
      <c r="C240" s="55">
        <v>1</v>
      </c>
      <c r="D240" s="55">
        <v>1</v>
      </c>
      <c r="E240" s="55">
        <v>2</v>
      </c>
      <c r="F240" s="56">
        <v>1</v>
      </c>
      <c r="G240" s="57" t="s">
        <v>158</v>
      </c>
      <c r="H240" s="306">
        <v>211</v>
      </c>
      <c r="I240" s="313">
        <v>0</v>
      </c>
      <c r="J240" s="313">
        <v>0</v>
      </c>
      <c r="K240" s="313">
        <v>0</v>
      </c>
      <c r="L240" s="313">
        <v>0</v>
      </c>
    </row>
    <row r="241" spans="1:12" hidden="1" collapsed="1">
      <c r="A241" s="48">
        <v>3</v>
      </c>
      <c r="B241" s="55">
        <v>2</v>
      </c>
      <c r="C241" s="55">
        <v>1</v>
      </c>
      <c r="D241" s="55">
        <v>1</v>
      </c>
      <c r="E241" s="55">
        <v>2</v>
      </c>
      <c r="F241" s="56">
        <v>2</v>
      </c>
      <c r="G241" s="57" t="s">
        <v>159</v>
      </c>
      <c r="H241" s="306">
        <v>212</v>
      </c>
      <c r="I241" s="313">
        <v>0</v>
      </c>
      <c r="J241" s="313">
        <v>0</v>
      </c>
      <c r="K241" s="313">
        <v>0</v>
      </c>
      <c r="L241" s="313">
        <v>0</v>
      </c>
    </row>
    <row r="242" spans="1:12" hidden="1" collapsed="1">
      <c r="A242" s="48">
        <v>3</v>
      </c>
      <c r="B242" s="55">
        <v>2</v>
      </c>
      <c r="C242" s="55">
        <v>1</v>
      </c>
      <c r="D242" s="55">
        <v>1</v>
      </c>
      <c r="E242" s="55">
        <v>3</v>
      </c>
      <c r="F242" s="307"/>
      <c r="G242" s="57" t="s">
        <v>160</v>
      </c>
      <c r="H242" s="306">
        <v>213</v>
      </c>
      <c r="I242" s="394">
        <f>SUM(I243:I244)</f>
        <v>0</v>
      </c>
      <c r="J242" s="394">
        <f>SUM(J243:J244)</f>
        <v>0</v>
      </c>
      <c r="K242" s="394">
        <f>SUM(K243:K244)</f>
        <v>0</v>
      </c>
      <c r="L242" s="394">
        <f>SUM(L243:L244)</f>
        <v>0</v>
      </c>
    </row>
    <row r="243" spans="1:12" hidden="1" collapsed="1">
      <c r="A243" s="48">
        <v>3</v>
      </c>
      <c r="B243" s="55">
        <v>2</v>
      </c>
      <c r="C243" s="55">
        <v>1</v>
      </c>
      <c r="D243" s="55">
        <v>1</v>
      </c>
      <c r="E243" s="55">
        <v>3</v>
      </c>
      <c r="F243" s="56">
        <v>1</v>
      </c>
      <c r="G243" s="57" t="s">
        <v>161</v>
      </c>
      <c r="H243" s="306">
        <v>214</v>
      </c>
      <c r="I243" s="313">
        <v>0</v>
      </c>
      <c r="J243" s="313">
        <v>0</v>
      </c>
      <c r="K243" s="313">
        <v>0</v>
      </c>
      <c r="L243" s="313">
        <v>0</v>
      </c>
    </row>
    <row r="244" spans="1:12" hidden="1" collapsed="1">
      <c r="A244" s="48">
        <v>3</v>
      </c>
      <c r="B244" s="55">
        <v>2</v>
      </c>
      <c r="C244" s="55">
        <v>1</v>
      </c>
      <c r="D244" s="55">
        <v>1</v>
      </c>
      <c r="E244" s="55">
        <v>3</v>
      </c>
      <c r="F244" s="56">
        <v>2</v>
      </c>
      <c r="G244" s="57" t="s">
        <v>162</v>
      </c>
      <c r="H244" s="306">
        <v>215</v>
      </c>
      <c r="I244" s="313">
        <v>0</v>
      </c>
      <c r="J244" s="313">
        <v>0</v>
      </c>
      <c r="K244" s="313">
        <v>0</v>
      </c>
      <c r="L244" s="313">
        <v>0</v>
      </c>
    </row>
    <row r="245" spans="1:12" ht="25.5" hidden="1" customHeight="1" collapsed="1">
      <c r="A245" s="40">
        <v>3</v>
      </c>
      <c r="B245" s="41">
        <v>2</v>
      </c>
      <c r="C245" s="41">
        <v>1</v>
      </c>
      <c r="D245" s="41">
        <v>2</v>
      </c>
      <c r="E245" s="41"/>
      <c r="F245" s="43"/>
      <c r="G245" s="42" t="s">
        <v>163</v>
      </c>
      <c r="H245" s="306">
        <v>216</v>
      </c>
      <c r="I245" s="394">
        <f>I246</f>
        <v>0</v>
      </c>
      <c r="J245" s="394">
        <f>J246</f>
        <v>0</v>
      </c>
      <c r="K245" s="394">
        <f>K246</f>
        <v>0</v>
      </c>
      <c r="L245" s="394">
        <f>L246</f>
        <v>0</v>
      </c>
    </row>
    <row r="246" spans="1:12" ht="25.5" hidden="1" customHeight="1" collapsed="1">
      <c r="A246" s="40">
        <v>3</v>
      </c>
      <c r="B246" s="41">
        <v>2</v>
      </c>
      <c r="C246" s="41">
        <v>1</v>
      </c>
      <c r="D246" s="41">
        <v>2</v>
      </c>
      <c r="E246" s="41">
        <v>1</v>
      </c>
      <c r="F246" s="43"/>
      <c r="G246" s="42" t="s">
        <v>163</v>
      </c>
      <c r="H246" s="306">
        <v>217</v>
      </c>
      <c r="I246" s="394">
        <f>SUM(I247:I248)</f>
        <v>0</v>
      </c>
      <c r="J246" s="402">
        <f>SUM(J247:J248)</f>
        <v>0</v>
      </c>
      <c r="K246" s="395">
        <f>SUM(K247:K248)</f>
        <v>0</v>
      </c>
      <c r="L246" s="395">
        <f>SUM(L247:L248)</f>
        <v>0</v>
      </c>
    </row>
    <row r="247" spans="1:12" ht="25.5" hidden="1" customHeight="1" collapsed="1">
      <c r="A247" s="48">
        <v>3</v>
      </c>
      <c r="B247" s="54">
        <v>2</v>
      </c>
      <c r="C247" s="55">
        <v>1</v>
      </c>
      <c r="D247" s="55">
        <v>2</v>
      </c>
      <c r="E247" s="55">
        <v>1</v>
      </c>
      <c r="F247" s="56">
        <v>1</v>
      </c>
      <c r="G247" s="57" t="s">
        <v>164</v>
      </c>
      <c r="H247" s="306">
        <v>218</v>
      </c>
      <c r="I247" s="313">
        <v>0</v>
      </c>
      <c r="J247" s="313">
        <v>0</v>
      </c>
      <c r="K247" s="313">
        <v>0</v>
      </c>
      <c r="L247" s="313">
        <v>0</v>
      </c>
    </row>
    <row r="248" spans="1:12" ht="25.5" hidden="1" customHeight="1" collapsed="1">
      <c r="A248" s="40">
        <v>3</v>
      </c>
      <c r="B248" s="41">
        <v>2</v>
      </c>
      <c r="C248" s="41">
        <v>1</v>
      </c>
      <c r="D248" s="41">
        <v>2</v>
      </c>
      <c r="E248" s="41">
        <v>1</v>
      </c>
      <c r="F248" s="43">
        <v>2</v>
      </c>
      <c r="G248" s="42" t="s">
        <v>165</v>
      </c>
      <c r="H248" s="306">
        <v>219</v>
      </c>
      <c r="I248" s="313">
        <v>0</v>
      </c>
      <c r="J248" s="313">
        <v>0</v>
      </c>
      <c r="K248" s="313">
        <v>0</v>
      </c>
      <c r="L248" s="313">
        <v>0</v>
      </c>
    </row>
    <row r="249" spans="1:12" ht="25.5" hidden="1" customHeight="1" collapsed="1">
      <c r="A249" s="37">
        <v>3</v>
      </c>
      <c r="B249" s="35">
        <v>2</v>
      </c>
      <c r="C249" s="35">
        <v>1</v>
      </c>
      <c r="D249" s="35">
        <v>3</v>
      </c>
      <c r="E249" s="35"/>
      <c r="F249" s="38"/>
      <c r="G249" s="36" t="s">
        <v>166</v>
      </c>
      <c r="H249" s="306">
        <v>220</v>
      </c>
      <c r="I249" s="398">
        <f>I250</f>
        <v>0</v>
      </c>
      <c r="J249" s="403">
        <f>J250</f>
        <v>0</v>
      </c>
      <c r="K249" s="399">
        <f>K250</f>
        <v>0</v>
      </c>
      <c r="L249" s="399">
        <f>L250</f>
        <v>0</v>
      </c>
    </row>
    <row r="250" spans="1:12" ht="25.5" hidden="1" customHeight="1" collapsed="1">
      <c r="A250" s="40">
        <v>3</v>
      </c>
      <c r="B250" s="41">
        <v>2</v>
      </c>
      <c r="C250" s="41">
        <v>1</v>
      </c>
      <c r="D250" s="41">
        <v>3</v>
      </c>
      <c r="E250" s="41">
        <v>1</v>
      </c>
      <c r="F250" s="43"/>
      <c r="G250" s="36" t="s">
        <v>166</v>
      </c>
      <c r="H250" s="306">
        <v>221</v>
      </c>
      <c r="I250" s="394">
        <f>I251+I252</f>
        <v>0</v>
      </c>
      <c r="J250" s="394">
        <f>J251+J252</f>
        <v>0</v>
      </c>
      <c r="K250" s="394">
        <f>K251+K252</f>
        <v>0</v>
      </c>
      <c r="L250" s="394">
        <f>L251+L252</f>
        <v>0</v>
      </c>
    </row>
    <row r="251" spans="1:12" ht="25.5" hidden="1" customHeight="1" collapsed="1">
      <c r="A251" s="40">
        <v>3</v>
      </c>
      <c r="B251" s="41">
        <v>2</v>
      </c>
      <c r="C251" s="41">
        <v>1</v>
      </c>
      <c r="D251" s="41">
        <v>3</v>
      </c>
      <c r="E251" s="41">
        <v>1</v>
      </c>
      <c r="F251" s="43">
        <v>1</v>
      </c>
      <c r="G251" s="42" t="s">
        <v>167</v>
      </c>
      <c r="H251" s="306">
        <v>222</v>
      </c>
      <c r="I251" s="313">
        <v>0</v>
      </c>
      <c r="J251" s="313">
        <v>0</v>
      </c>
      <c r="K251" s="313">
        <v>0</v>
      </c>
      <c r="L251" s="313">
        <v>0</v>
      </c>
    </row>
    <row r="252" spans="1:12" ht="25.5" hidden="1" customHeight="1" collapsed="1">
      <c r="A252" s="40">
        <v>3</v>
      </c>
      <c r="B252" s="41">
        <v>2</v>
      </c>
      <c r="C252" s="41">
        <v>1</v>
      </c>
      <c r="D252" s="41">
        <v>3</v>
      </c>
      <c r="E252" s="41">
        <v>1</v>
      </c>
      <c r="F252" s="43">
        <v>2</v>
      </c>
      <c r="G252" s="42" t="s">
        <v>168</v>
      </c>
      <c r="H252" s="306">
        <v>223</v>
      </c>
      <c r="I252" s="322">
        <v>0</v>
      </c>
      <c r="J252" s="319">
        <v>0</v>
      </c>
      <c r="K252" s="322">
        <v>0</v>
      </c>
      <c r="L252" s="322">
        <v>0</v>
      </c>
    </row>
    <row r="253" spans="1:12" hidden="1" collapsed="1">
      <c r="A253" s="40">
        <v>3</v>
      </c>
      <c r="B253" s="41">
        <v>2</v>
      </c>
      <c r="C253" s="41">
        <v>1</v>
      </c>
      <c r="D253" s="41">
        <v>4</v>
      </c>
      <c r="E253" s="41"/>
      <c r="F253" s="43"/>
      <c r="G253" s="42" t="s">
        <v>169</v>
      </c>
      <c r="H253" s="306">
        <v>224</v>
      </c>
      <c r="I253" s="394">
        <f>I254</f>
        <v>0</v>
      </c>
      <c r="J253" s="395">
        <f>J254</f>
        <v>0</v>
      </c>
      <c r="K253" s="394">
        <f>K254</f>
        <v>0</v>
      </c>
      <c r="L253" s="395">
        <f>L254</f>
        <v>0</v>
      </c>
    </row>
    <row r="254" spans="1:12" hidden="1" collapsed="1">
      <c r="A254" s="37">
        <v>3</v>
      </c>
      <c r="B254" s="35">
        <v>2</v>
      </c>
      <c r="C254" s="35">
        <v>1</v>
      </c>
      <c r="D254" s="35">
        <v>4</v>
      </c>
      <c r="E254" s="35">
        <v>1</v>
      </c>
      <c r="F254" s="38"/>
      <c r="G254" s="36" t="s">
        <v>169</v>
      </c>
      <c r="H254" s="306">
        <v>225</v>
      </c>
      <c r="I254" s="398">
        <f>SUM(I255:I256)</f>
        <v>0</v>
      </c>
      <c r="J254" s="403">
        <f>SUM(J255:J256)</f>
        <v>0</v>
      </c>
      <c r="K254" s="399">
        <f>SUM(K255:K256)</f>
        <v>0</v>
      </c>
      <c r="L254" s="399">
        <f>SUM(L255:L256)</f>
        <v>0</v>
      </c>
    </row>
    <row r="255" spans="1:12" ht="25.5" hidden="1" customHeight="1" collapsed="1">
      <c r="A255" s="40">
        <v>3</v>
      </c>
      <c r="B255" s="41">
        <v>2</v>
      </c>
      <c r="C255" s="41">
        <v>1</v>
      </c>
      <c r="D255" s="41">
        <v>4</v>
      </c>
      <c r="E255" s="41">
        <v>1</v>
      </c>
      <c r="F255" s="43">
        <v>1</v>
      </c>
      <c r="G255" s="42" t="s">
        <v>170</v>
      </c>
      <c r="H255" s="306">
        <v>226</v>
      </c>
      <c r="I255" s="313">
        <v>0</v>
      </c>
      <c r="J255" s="313">
        <v>0</v>
      </c>
      <c r="K255" s="313">
        <v>0</v>
      </c>
      <c r="L255" s="313">
        <v>0</v>
      </c>
    </row>
    <row r="256" spans="1:12" ht="25.5" hidden="1" customHeight="1" collapsed="1">
      <c r="A256" s="40">
        <v>3</v>
      </c>
      <c r="B256" s="41">
        <v>2</v>
      </c>
      <c r="C256" s="41">
        <v>1</v>
      </c>
      <c r="D256" s="41">
        <v>4</v>
      </c>
      <c r="E256" s="41">
        <v>1</v>
      </c>
      <c r="F256" s="43">
        <v>2</v>
      </c>
      <c r="G256" s="42" t="s">
        <v>171</v>
      </c>
      <c r="H256" s="306">
        <v>227</v>
      </c>
      <c r="I256" s="313">
        <v>0</v>
      </c>
      <c r="J256" s="313">
        <v>0</v>
      </c>
      <c r="K256" s="313">
        <v>0</v>
      </c>
      <c r="L256" s="313">
        <v>0</v>
      </c>
    </row>
    <row r="257" spans="1:12" hidden="1" collapsed="1">
      <c r="A257" s="40">
        <v>3</v>
      </c>
      <c r="B257" s="41">
        <v>2</v>
      </c>
      <c r="C257" s="41">
        <v>1</v>
      </c>
      <c r="D257" s="41">
        <v>5</v>
      </c>
      <c r="E257" s="41"/>
      <c r="F257" s="43"/>
      <c r="G257" s="42" t="s">
        <v>172</v>
      </c>
      <c r="H257" s="306">
        <v>228</v>
      </c>
      <c r="I257" s="394">
        <f t="shared" ref="I257:L258" si="25">I258</f>
        <v>0</v>
      </c>
      <c r="J257" s="402">
        <f t="shared" si="25"/>
        <v>0</v>
      </c>
      <c r="K257" s="395">
        <f t="shared" si="25"/>
        <v>0</v>
      </c>
      <c r="L257" s="395">
        <f t="shared" si="25"/>
        <v>0</v>
      </c>
    </row>
    <row r="258" spans="1:12" hidden="1" collapsed="1">
      <c r="A258" s="40">
        <v>3</v>
      </c>
      <c r="B258" s="41">
        <v>2</v>
      </c>
      <c r="C258" s="41">
        <v>1</v>
      </c>
      <c r="D258" s="41">
        <v>5</v>
      </c>
      <c r="E258" s="41">
        <v>1</v>
      </c>
      <c r="F258" s="43"/>
      <c r="G258" s="42" t="s">
        <v>172</v>
      </c>
      <c r="H258" s="306">
        <v>229</v>
      </c>
      <c r="I258" s="395">
        <f t="shared" si="25"/>
        <v>0</v>
      </c>
      <c r="J258" s="402">
        <f t="shared" si="25"/>
        <v>0</v>
      </c>
      <c r="K258" s="395">
        <f t="shared" si="25"/>
        <v>0</v>
      </c>
      <c r="L258" s="395">
        <f t="shared" si="25"/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5</v>
      </c>
      <c r="E259" s="55">
        <v>1</v>
      </c>
      <c r="F259" s="56">
        <v>1</v>
      </c>
      <c r="G259" s="42" t="s">
        <v>172</v>
      </c>
      <c r="H259" s="306">
        <v>230</v>
      </c>
      <c r="I259" s="322">
        <v>0</v>
      </c>
      <c r="J259" s="322">
        <v>0</v>
      </c>
      <c r="K259" s="322">
        <v>0</v>
      </c>
      <c r="L259" s="322">
        <v>0</v>
      </c>
    </row>
    <row r="260" spans="1:12" hidden="1" collapsed="1">
      <c r="A260" s="40">
        <v>3</v>
      </c>
      <c r="B260" s="41">
        <v>2</v>
      </c>
      <c r="C260" s="41">
        <v>1</v>
      </c>
      <c r="D260" s="41">
        <v>6</v>
      </c>
      <c r="E260" s="41"/>
      <c r="F260" s="43"/>
      <c r="G260" s="42" t="s">
        <v>173</v>
      </c>
      <c r="H260" s="306">
        <v>231</v>
      </c>
      <c r="I260" s="394">
        <f t="shared" ref="I260:L261" si="26">I261</f>
        <v>0</v>
      </c>
      <c r="J260" s="402">
        <f t="shared" si="26"/>
        <v>0</v>
      </c>
      <c r="K260" s="395">
        <f t="shared" si="26"/>
        <v>0</v>
      </c>
      <c r="L260" s="395">
        <f t="shared" si="26"/>
        <v>0</v>
      </c>
    </row>
    <row r="261" spans="1:12" hidden="1" collapsed="1">
      <c r="A261" s="40">
        <v>3</v>
      </c>
      <c r="B261" s="40">
        <v>2</v>
      </c>
      <c r="C261" s="41">
        <v>1</v>
      </c>
      <c r="D261" s="41">
        <v>6</v>
      </c>
      <c r="E261" s="41">
        <v>1</v>
      </c>
      <c r="F261" s="43"/>
      <c r="G261" s="42" t="s">
        <v>173</v>
      </c>
      <c r="H261" s="306">
        <v>232</v>
      </c>
      <c r="I261" s="394">
        <f t="shared" si="26"/>
        <v>0</v>
      </c>
      <c r="J261" s="402">
        <f t="shared" si="26"/>
        <v>0</v>
      </c>
      <c r="K261" s="395">
        <f t="shared" si="26"/>
        <v>0</v>
      </c>
      <c r="L261" s="395">
        <f t="shared" si="26"/>
        <v>0</v>
      </c>
    </row>
    <row r="262" spans="1:12" hidden="1" collapsed="1">
      <c r="A262" s="37">
        <v>3</v>
      </c>
      <c r="B262" s="37">
        <v>2</v>
      </c>
      <c r="C262" s="41">
        <v>1</v>
      </c>
      <c r="D262" s="41">
        <v>6</v>
      </c>
      <c r="E262" s="41">
        <v>1</v>
      </c>
      <c r="F262" s="43">
        <v>1</v>
      </c>
      <c r="G262" s="42" t="s">
        <v>173</v>
      </c>
      <c r="H262" s="306">
        <v>233</v>
      </c>
      <c r="I262" s="322">
        <v>0</v>
      </c>
      <c r="J262" s="322">
        <v>0</v>
      </c>
      <c r="K262" s="322">
        <v>0</v>
      </c>
      <c r="L262" s="322">
        <v>0</v>
      </c>
    </row>
    <row r="263" spans="1:12" hidden="1" collapsed="1">
      <c r="A263" s="40">
        <v>3</v>
      </c>
      <c r="B263" s="40">
        <v>2</v>
      </c>
      <c r="C263" s="41">
        <v>1</v>
      </c>
      <c r="D263" s="41">
        <v>7</v>
      </c>
      <c r="E263" s="41"/>
      <c r="F263" s="43"/>
      <c r="G263" s="42" t="s">
        <v>174</v>
      </c>
      <c r="H263" s="306">
        <v>234</v>
      </c>
      <c r="I263" s="394">
        <f>I264</f>
        <v>0</v>
      </c>
      <c r="J263" s="402">
        <f>J264</f>
        <v>0</v>
      </c>
      <c r="K263" s="395">
        <f>K264</f>
        <v>0</v>
      </c>
      <c r="L263" s="395">
        <f>L264</f>
        <v>0</v>
      </c>
    </row>
    <row r="264" spans="1:12" hidden="1" collapsed="1">
      <c r="A264" s="40">
        <v>3</v>
      </c>
      <c r="B264" s="41">
        <v>2</v>
      </c>
      <c r="C264" s="41">
        <v>1</v>
      </c>
      <c r="D264" s="41">
        <v>7</v>
      </c>
      <c r="E264" s="41">
        <v>1</v>
      </c>
      <c r="F264" s="43"/>
      <c r="G264" s="42" t="s">
        <v>174</v>
      </c>
      <c r="H264" s="306">
        <v>235</v>
      </c>
      <c r="I264" s="394">
        <f>I265+I266</f>
        <v>0</v>
      </c>
      <c r="J264" s="394">
        <f>J265+J266</f>
        <v>0</v>
      </c>
      <c r="K264" s="394">
        <f>K265+K266</f>
        <v>0</v>
      </c>
      <c r="L264" s="394">
        <f>L265+L266</f>
        <v>0</v>
      </c>
    </row>
    <row r="265" spans="1:12" ht="25.5" hidden="1" customHeight="1" collapsed="1">
      <c r="A265" s="40">
        <v>3</v>
      </c>
      <c r="B265" s="41">
        <v>2</v>
      </c>
      <c r="C265" s="41">
        <v>1</v>
      </c>
      <c r="D265" s="41">
        <v>7</v>
      </c>
      <c r="E265" s="41">
        <v>1</v>
      </c>
      <c r="F265" s="43">
        <v>1</v>
      </c>
      <c r="G265" s="42" t="s">
        <v>175</v>
      </c>
      <c r="H265" s="306">
        <v>236</v>
      </c>
      <c r="I265" s="312">
        <v>0</v>
      </c>
      <c r="J265" s="313">
        <v>0</v>
      </c>
      <c r="K265" s="313">
        <v>0</v>
      </c>
      <c r="L265" s="313">
        <v>0</v>
      </c>
    </row>
    <row r="266" spans="1:12" ht="25.5" hidden="1" customHeight="1" collapsed="1">
      <c r="A266" s="40">
        <v>3</v>
      </c>
      <c r="B266" s="41">
        <v>2</v>
      </c>
      <c r="C266" s="41">
        <v>1</v>
      </c>
      <c r="D266" s="41">
        <v>7</v>
      </c>
      <c r="E266" s="41">
        <v>1</v>
      </c>
      <c r="F266" s="43">
        <v>2</v>
      </c>
      <c r="G266" s="42" t="s">
        <v>176</v>
      </c>
      <c r="H266" s="306">
        <v>237</v>
      </c>
      <c r="I266" s="313">
        <v>0</v>
      </c>
      <c r="J266" s="313">
        <v>0</v>
      </c>
      <c r="K266" s="313">
        <v>0</v>
      </c>
      <c r="L266" s="313">
        <v>0</v>
      </c>
    </row>
    <row r="267" spans="1:12" ht="38.25" hidden="1" customHeight="1" collapsed="1">
      <c r="A267" s="40">
        <v>3</v>
      </c>
      <c r="B267" s="41">
        <v>2</v>
      </c>
      <c r="C267" s="41">
        <v>2</v>
      </c>
      <c r="D267" s="75"/>
      <c r="E267" s="75"/>
      <c r="F267" s="76"/>
      <c r="G267" s="42" t="s">
        <v>484</v>
      </c>
      <c r="H267" s="306">
        <v>238</v>
      </c>
      <c r="I267" s="394">
        <f>SUM(I268+I277+I281+I285+I289+I292+I295)</f>
        <v>0</v>
      </c>
      <c r="J267" s="402">
        <f>SUM(J268+J277+J281+J285+J289+J292+J295)</f>
        <v>0</v>
      </c>
      <c r="K267" s="395">
        <f>SUM(K268+K277+K281+K285+K289+K292+K295)</f>
        <v>0</v>
      </c>
      <c r="L267" s="395">
        <f>SUM(L268+L277+L281+L285+L289+L292+L295)</f>
        <v>0</v>
      </c>
    </row>
    <row r="268" spans="1:12" hidden="1" collapsed="1">
      <c r="A268" s="40">
        <v>3</v>
      </c>
      <c r="B268" s="41">
        <v>2</v>
      </c>
      <c r="C268" s="41">
        <v>2</v>
      </c>
      <c r="D268" s="41">
        <v>1</v>
      </c>
      <c r="E268" s="41"/>
      <c r="F268" s="43"/>
      <c r="G268" s="42" t="s">
        <v>177</v>
      </c>
      <c r="H268" s="306">
        <v>239</v>
      </c>
      <c r="I268" s="394">
        <f>I269</f>
        <v>0</v>
      </c>
      <c r="J268" s="394">
        <f>J269</f>
        <v>0</v>
      </c>
      <c r="K268" s="394">
        <f>K269</f>
        <v>0</v>
      </c>
      <c r="L268" s="394">
        <f>L269</f>
        <v>0</v>
      </c>
    </row>
    <row r="269" spans="1:12" hidden="1" collapsed="1">
      <c r="A269" s="44">
        <v>3</v>
      </c>
      <c r="B269" s="40">
        <v>2</v>
      </c>
      <c r="C269" s="41">
        <v>2</v>
      </c>
      <c r="D269" s="41">
        <v>1</v>
      </c>
      <c r="E269" s="41">
        <v>1</v>
      </c>
      <c r="F269" s="43"/>
      <c r="G269" s="42" t="s">
        <v>156</v>
      </c>
      <c r="H269" s="306">
        <v>240</v>
      </c>
      <c r="I269" s="394">
        <f>SUM(I270)</f>
        <v>0</v>
      </c>
      <c r="J269" s="394">
        <f>SUM(J270)</f>
        <v>0</v>
      </c>
      <c r="K269" s="394">
        <f>SUM(K270)</f>
        <v>0</v>
      </c>
      <c r="L269" s="394">
        <f>SUM(L270)</f>
        <v>0</v>
      </c>
    </row>
    <row r="270" spans="1:12" hidden="1" collapsed="1">
      <c r="A270" s="44">
        <v>3</v>
      </c>
      <c r="B270" s="40">
        <v>2</v>
      </c>
      <c r="C270" s="41">
        <v>2</v>
      </c>
      <c r="D270" s="41">
        <v>1</v>
      </c>
      <c r="E270" s="41">
        <v>1</v>
      </c>
      <c r="F270" s="43">
        <v>1</v>
      </c>
      <c r="G270" s="42" t="s">
        <v>156</v>
      </c>
      <c r="H270" s="306">
        <v>241</v>
      </c>
      <c r="I270" s="313">
        <v>0</v>
      </c>
      <c r="J270" s="313">
        <v>0</v>
      </c>
      <c r="K270" s="313">
        <v>0</v>
      </c>
      <c r="L270" s="313">
        <v>0</v>
      </c>
    </row>
    <row r="271" spans="1:12" hidden="1" collapsed="1">
      <c r="A271" s="44">
        <v>3</v>
      </c>
      <c r="B271" s="40">
        <v>2</v>
      </c>
      <c r="C271" s="41">
        <v>2</v>
      </c>
      <c r="D271" s="41">
        <v>1</v>
      </c>
      <c r="E271" s="41">
        <v>2</v>
      </c>
      <c r="F271" s="43"/>
      <c r="G271" s="42" t="s">
        <v>178</v>
      </c>
      <c r="H271" s="306">
        <v>242</v>
      </c>
      <c r="I271" s="394">
        <f>SUM(I272:I273)</f>
        <v>0</v>
      </c>
      <c r="J271" s="394">
        <f>SUM(J272:J273)</f>
        <v>0</v>
      </c>
      <c r="K271" s="394">
        <f>SUM(K272:K273)</f>
        <v>0</v>
      </c>
      <c r="L271" s="394">
        <f>SUM(L272:L273)</f>
        <v>0</v>
      </c>
    </row>
    <row r="272" spans="1:12" hidden="1" collapsed="1">
      <c r="A272" s="44">
        <v>3</v>
      </c>
      <c r="B272" s="40">
        <v>2</v>
      </c>
      <c r="C272" s="41">
        <v>2</v>
      </c>
      <c r="D272" s="41">
        <v>1</v>
      </c>
      <c r="E272" s="41">
        <v>2</v>
      </c>
      <c r="F272" s="43">
        <v>1</v>
      </c>
      <c r="G272" s="42" t="s">
        <v>158</v>
      </c>
      <c r="H272" s="306">
        <v>243</v>
      </c>
      <c r="I272" s="313">
        <v>0</v>
      </c>
      <c r="J272" s="312">
        <v>0</v>
      </c>
      <c r="K272" s="313">
        <v>0</v>
      </c>
      <c r="L272" s="313">
        <v>0</v>
      </c>
    </row>
    <row r="273" spans="1:12" hidden="1" collapsed="1">
      <c r="A273" s="44">
        <v>3</v>
      </c>
      <c r="B273" s="40">
        <v>2</v>
      </c>
      <c r="C273" s="41">
        <v>2</v>
      </c>
      <c r="D273" s="41">
        <v>1</v>
      </c>
      <c r="E273" s="41">
        <v>2</v>
      </c>
      <c r="F273" s="43">
        <v>2</v>
      </c>
      <c r="G273" s="42" t="s">
        <v>159</v>
      </c>
      <c r="H273" s="306">
        <v>244</v>
      </c>
      <c r="I273" s="313">
        <v>0</v>
      </c>
      <c r="J273" s="312">
        <v>0</v>
      </c>
      <c r="K273" s="313">
        <v>0</v>
      </c>
      <c r="L273" s="313">
        <v>0</v>
      </c>
    </row>
    <row r="274" spans="1:12" hidden="1" collapsed="1">
      <c r="A274" s="44">
        <v>3</v>
      </c>
      <c r="B274" s="40">
        <v>2</v>
      </c>
      <c r="C274" s="41">
        <v>2</v>
      </c>
      <c r="D274" s="41">
        <v>1</v>
      </c>
      <c r="E274" s="41">
        <v>3</v>
      </c>
      <c r="F274" s="43"/>
      <c r="G274" s="42" t="s">
        <v>160</v>
      </c>
      <c r="H274" s="306">
        <v>245</v>
      </c>
      <c r="I274" s="394">
        <f>SUM(I275:I276)</f>
        <v>0</v>
      </c>
      <c r="J274" s="394">
        <f>SUM(J275:J276)</f>
        <v>0</v>
      </c>
      <c r="K274" s="394">
        <f>SUM(K275:K276)</f>
        <v>0</v>
      </c>
      <c r="L274" s="394">
        <f>SUM(L275:L276)</f>
        <v>0</v>
      </c>
    </row>
    <row r="275" spans="1:12" hidden="1" collapsed="1">
      <c r="A275" s="44">
        <v>3</v>
      </c>
      <c r="B275" s="40">
        <v>2</v>
      </c>
      <c r="C275" s="41">
        <v>2</v>
      </c>
      <c r="D275" s="41">
        <v>1</v>
      </c>
      <c r="E275" s="41">
        <v>3</v>
      </c>
      <c r="F275" s="43">
        <v>1</v>
      </c>
      <c r="G275" s="42" t="s">
        <v>161</v>
      </c>
      <c r="H275" s="306">
        <v>246</v>
      </c>
      <c r="I275" s="313">
        <v>0</v>
      </c>
      <c r="J275" s="312">
        <v>0</v>
      </c>
      <c r="K275" s="313">
        <v>0</v>
      </c>
      <c r="L275" s="313">
        <v>0</v>
      </c>
    </row>
    <row r="276" spans="1:12" hidden="1" collapsed="1">
      <c r="A276" s="44">
        <v>3</v>
      </c>
      <c r="B276" s="40">
        <v>2</v>
      </c>
      <c r="C276" s="41">
        <v>2</v>
      </c>
      <c r="D276" s="41">
        <v>1</v>
      </c>
      <c r="E276" s="41">
        <v>3</v>
      </c>
      <c r="F276" s="43">
        <v>2</v>
      </c>
      <c r="G276" s="42" t="s">
        <v>179</v>
      </c>
      <c r="H276" s="306">
        <v>247</v>
      </c>
      <c r="I276" s="313">
        <v>0</v>
      </c>
      <c r="J276" s="312">
        <v>0</v>
      </c>
      <c r="K276" s="313">
        <v>0</v>
      </c>
      <c r="L276" s="313">
        <v>0</v>
      </c>
    </row>
    <row r="277" spans="1:12" ht="25.5" hidden="1" customHeight="1" collapsed="1">
      <c r="A277" s="44">
        <v>3</v>
      </c>
      <c r="B277" s="40">
        <v>2</v>
      </c>
      <c r="C277" s="41">
        <v>2</v>
      </c>
      <c r="D277" s="41">
        <v>2</v>
      </c>
      <c r="E277" s="41"/>
      <c r="F277" s="43"/>
      <c r="G277" s="42" t="s">
        <v>180</v>
      </c>
      <c r="H277" s="306">
        <v>248</v>
      </c>
      <c r="I277" s="394">
        <f>I278</f>
        <v>0</v>
      </c>
      <c r="J277" s="395">
        <f>J278</f>
        <v>0</v>
      </c>
      <c r="K277" s="394">
        <f>K278</f>
        <v>0</v>
      </c>
      <c r="L277" s="395">
        <f>L278</f>
        <v>0</v>
      </c>
    </row>
    <row r="278" spans="1:12" ht="25.5" hidden="1" customHeight="1" collapsed="1">
      <c r="A278" s="40">
        <v>3</v>
      </c>
      <c r="B278" s="41">
        <v>2</v>
      </c>
      <c r="C278" s="35">
        <v>2</v>
      </c>
      <c r="D278" s="35">
        <v>2</v>
      </c>
      <c r="E278" s="35">
        <v>1</v>
      </c>
      <c r="F278" s="38"/>
      <c r="G278" s="42" t="s">
        <v>180</v>
      </c>
      <c r="H278" s="306">
        <v>249</v>
      </c>
      <c r="I278" s="398">
        <f>SUM(I279:I280)</f>
        <v>0</v>
      </c>
      <c r="J278" s="403">
        <f>SUM(J279:J280)</f>
        <v>0</v>
      </c>
      <c r="K278" s="399">
        <f>SUM(K279:K280)</f>
        <v>0</v>
      </c>
      <c r="L278" s="399">
        <f>SUM(L279:L280)</f>
        <v>0</v>
      </c>
    </row>
    <row r="279" spans="1:12" ht="25.5" hidden="1" customHeight="1" collapsed="1">
      <c r="A279" s="40">
        <v>3</v>
      </c>
      <c r="B279" s="41">
        <v>2</v>
      </c>
      <c r="C279" s="41">
        <v>2</v>
      </c>
      <c r="D279" s="41">
        <v>2</v>
      </c>
      <c r="E279" s="41">
        <v>1</v>
      </c>
      <c r="F279" s="43">
        <v>1</v>
      </c>
      <c r="G279" s="42" t="s">
        <v>181</v>
      </c>
      <c r="H279" s="306">
        <v>250</v>
      </c>
      <c r="I279" s="313">
        <v>0</v>
      </c>
      <c r="J279" s="313">
        <v>0</v>
      </c>
      <c r="K279" s="313">
        <v>0</v>
      </c>
      <c r="L279" s="313">
        <v>0</v>
      </c>
    </row>
    <row r="280" spans="1:12" ht="25.5" hidden="1" customHeight="1" collapsed="1">
      <c r="A280" s="40">
        <v>3</v>
      </c>
      <c r="B280" s="41">
        <v>2</v>
      </c>
      <c r="C280" s="41">
        <v>2</v>
      </c>
      <c r="D280" s="41">
        <v>2</v>
      </c>
      <c r="E280" s="41">
        <v>1</v>
      </c>
      <c r="F280" s="43">
        <v>2</v>
      </c>
      <c r="G280" s="44" t="s">
        <v>182</v>
      </c>
      <c r="H280" s="306">
        <v>251</v>
      </c>
      <c r="I280" s="313">
        <v>0</v>
      </c>
      <c r="J280" s="313">
        <v>0</v>
      </c>
      <c r="K280" s="313">
        <v>0</v>
      </c>
      <c r="L280" s="313">
        <v>0</v>
      </c>
    </row>
    <row r="281" spans="1:12" ht="25.5" hidden="1" customHeight="1" collapsed="1">
      <c r="A281" s="40">
        <v>3</v>
      </c>
      <c r="B281" s="41">
        <v>2</v>
      </c>
      <c r="C281" s="41">
        <v>2</v>
      </c>
      <c r="D281" s="41">
        <v>3</v>
      </c>
      <c r="E281" s="41"/>
      <c r="F281" s="43"/>
      <c r="G281" s="42" t="s">
        <v>183</v>
      </c>
      <c r="H281" s="306">
        <v>252</v>
      </c>
      <c r="I281" s="394">
        <f>I282</f>
        <v>0</v>
      </c>
      <c r="J281" s="402">
        <f>J282</f>
        <v>0</v>
      </c>
      <c r="K281" s="395">
        <f>K282</f>
        <v>0</v>
      </c>
      <c r="L281" s="395">
        <f>L282</f>
        <v>0</v>
      </c>
    </row>
    <row r="282" spans="1:12" ht="25.5" hidden="1" customHeight="1" collapsed="1">
      <c r="A282" s="37">
        <v>3</v>
      </c>
      <c r="B282" s="41">
        <v>2</v>
      </c>
      <c r="C282" s="41">
        <v>2</v>
      </c>
      <c r="D282" s="41">
        <v>3</v>
      </c>
      <c r="E282" s="41">
        <v>1</v>
      </c>
      <c r="F282" s="43"/>
      <c r="G282" s="42" t="s">
        <v>183</v>
      </c>
      <c r="H282" s="306">
        <v>253</v>
      </c>
      <c r="I282" s="394">
        <f>I283+I284</f>
        <v>0</v>
      </c>
      <c r="J282" s="394">
        <f>J283+J284</f>
        <v>0</v>
      </c>
      <c r="K282" s="394">
        <f>K283+K284</f>
        <v>0</v>
      </c>
      <c r="L282" s="394">
        <f>L283+L284</f>
        <v>0</v>
      </c>
    </row>
    <row r="283" spans="1:12" ht="25.5" hidden="1" customHeight="1" collapsed="1">
      <c r="A283" s="37">
        <v>3</v>
      </c>
      <c r="B283" s="41">
        <v>2</v>
      </c>
      <c r="C283" s="41">
        <v>2</v>
      </c>
      <c r="D283" s="41">
        <v>3</v>
      </c>
      <c r="E283" s="41">
        <v>1</v>
      </c>
      <c r="F283" s="43">
        <v>1</v>
      </c>
      <c r="G283" s="42" t="s">
        <v>184</v>
      </c>
      <c r="H283" s="306">
        <v>254</v>
      </c>
      <c r="I283" s="313">
        <v>0</v>
      </c>
      <c r="J283" s="313">
        <v>0</v>
      </c>
      <c r="K283" s="313">
        <v>0</v>
      </c>
      <c r="L283" s="313">
        <v>0</v>
      </c>
    </row>
    <row r="284" spans="1:12" ht="25.5" hidden="1" customHeight="1" collapsed="1">
      <c r="A284" s="37">
        <v>3</v>
      </c>
      <c r="B284" s="41">
        <v>2</v>
      </c>
      <c r="C284" s="41">
        <v>2</v>
      </c>
      <c r="D284" s="41">
        <v>3</v>
      </c>
      <c r="E284" s="41">
        <v>1</v>
      </c>
      <c r="F284" s="43">
        <v>2</v>
      </c>
      <c r="G284" s="42" t="s">
        <v>185</v>
      </c>
      <c r="H284" s="306">
        <v>255</v>
      </c>
      <c r="I284" s="313">
        <v>0</v>
      </c>
      <c r="J284" s="313">
        <v>0</v>
      </c>
      <c r="K284" s="313">
        <v>0</v>
      </c>
      <c r="L284" s="313">
        <v>0</v>
      </c>
    </row>
    <row r="285" spans="1:12" hidden="1" collapsed="1">
      <c r="A285" s="40">
        <v>3</v>
      </c>
      <c r="B285" s="41">
        <v>2</v>
      </c>
      <c r="C285" s="41">
        <v>2</v>
      </c>
      <c r="D285" s="41">
        <v>4</v>
      </c>
      <c r="E285" s="41"/>
      <c r="F285" s="43"/>
      <c r="G285" s="42" t="s">
        <v>186</v>
      </c>
      <c r="H285" s="306">
        <v>256</v>
      </c>
      <c r="I285" s="394">
        <f>I286</f>
        <v>0</v>
      </c>
      <c r="J285" s="402">
        <f>J286</f>
        <v>0</v>
      </c>
      <c r="K285" s="395">
        <f>K286</f>
        <v>0</v>
      </c>
      <c r="L285" s="395">
        <f>L286</f>
        <v>0</v>
      </c>
    </row>
    <row r="286" spans="1:12" hidden="1" collapsed="1">
      <c r="A286" s="40">
        <v>3</v>
      </c>
      <c r="B286" s="41">
        <v>2</v>
      </c>
      <c r="C286" s="41">
        <v>2</v>
      </c>
      <c r="D286" s="41">
        <v>4</v>
      </c>
      <c r="E286" s="41">
        <v>1</v>
      </c>
      <c r="F286" s="43"/>
      <c r="G286" s="42" t="s">
        <v>186</v>
      </c>
      <c r="H286" s="306">
        <v>257</v>
      </c>
      <c r="I286" s="394">
        <f>SUM(I287:I288)</f>
        <v>0</v>
      </c>
      <c r="J286" s="402">
        <f>SUM(J287:J288)</f>
        <v>0</v>
      </c>
      <c r="K286" s="395">
        <f>SUM(K287:K288)</f>
        <v>0</v>
      </c>
      <c r="L286" s="395">
        <f>SUM(L287:L288)</f>
        <v>0</v>
      </c>
    </row>
    <row r="287" spans="1:12" ht="25.5" hidden="1" customHeight="1" collapsed="1">
      <c r="A287" s="40">
        <v>3</v>
      </c>
      <c r="B287" s="41">
        <v>2</v>
      </c>
      <c r="C287" s="41">
        <v>2</v>
      </c>
      <c r="D287" s="41">
        <v>4</v>
      </c>
      <c r="E287" s="41">
        <v>1</v>
      </c>
      <c r="F287" s="43">
        <v>1</v>
      </c>
      <c r="G287" s="42" t="s">
        <v>187</v>
      </c>
      <c r="H287" s="306">
        <v>258</v>
      </c>
      <c r="I287" s="313">
        <v>0</v>
      </c>
      <c r="J287" s="313">
        <v>0</v>
      </c>
      <c r="K287" s="313">
        <v>0</v>
      </c>
      <c r="L287" s="313">
        <v>0</v>
      </c>
    </row>
    <row r="288" spans="1:12" ht="25.5" hidden="1" customHeight="1" collapsed="1">
      <c r="A288" s="37">
        <v>3</v>
      </c>
      <c r="B288" s="35">
        <v>2</v>
      </c>
      <c r="C288" s="35">
        <v>2</v>
      </c>
      <c r="D288" s="35">
        <v>4</v>
      </c>
      <c r="E288" s="35">
        <v>1</v>
      </c>
      <c r="F288" s="38">
        <v>2</v>
      </c>
      <c r="G288" s="44" t="s">
        <v>188</v>
      </c>
      <c r="H288" s="306">
        <v>259</v>
      </c>
      <c r="I288" s="313">
        <v>0</v>
      </c>
      <c r="J288" s="313">
        <v>0</v>
      </c>
      <c r="K288" s="313">
        <v>0</v>
      </c>
      <c r="L288" s="313">
        <v>0</v>
      </c>
    </row>
    <row r="289" spans="1:12" hidden="1" collapsed="1">
      <c r="A289" s="40">
        <v>3</v>
      </c>
      <c r="B289" s="41">
        <v>2</v>
      </c>
      <c r="C289" s="41">
        <v>2</v>
      </c>
      <c r="D289" s="41">
        <v>5</v>
      </c>
      <c r="E289" s="41"/>
      <c r="F289" s="43"/>
      <c r="G289" s="42" t="s">
        <v>189</v>
      </c>
      <c r="H289" s="306">
        <v>260</v>
      </c>
      <c r="I289" s="394">
        <f t="shared" ref="I289:L290" si="27">I290</f>
        <v>0</v>
      </c>
      <c r="J289" s="402">
        <f t="shared" si="27"/>
        <v>0</v>
      </c>
      <c r="K289" s="395">
        <f t="shared" si="27"/>
        <v>0</v>
      </c>
      <c r="L289" s="395">
        <f t="shared" si="27"/>
        <v>0</v>
      </c>
    </row>
    <row r="290" spans="1:12" hidden="1" collapsed="1">
      <c r="A290" s="40">
        <v>3</v>
      </c>
      <c r="B290" s="41">
        <v>2</v>
      </c>
      <c r="C290" s="41">
        <v>2</v>
      </c>
      <c r="D290" s="41">
        <v>5</v>
      </c>
      <c r="E290" s="41">
        <v>1</v>
      </c>
      <c r="F290" s="43"/>
      <c r="G290" s="42" t="s">
        <v>189</v>
      </c>
      <c r="H290" s="306">
        <v>261</v>
      </c>
      <c r="I290" s="394">
        <f t="shared" si="27"/>
        <v>0</v>
      </c>
      <c r="J290" s="402">
        <f t="shared" si="27"/>
        <v>0</v>
      </c>
      <c r="K290" s="395">
        <f t="shared" si="27"/>
        <v>0</v>
      </c>
      <c r="L290" s="395">
        <f t="shared" si="27"/>
        <v>0</v>
      </c>
    </row>
    <row r="291" spans="1:12" hidden="1" collapsed="1">
      <c r="A291" s="40">
        <v>3</v>
      </c>
      <c r="B291" s="41">
        <v>2</v>
      </c>
      <c r="C291" s="41">
        <v>2</v>
      </c>
      <c r="D291" s="41">
        <v>5</v>
      </c>
      <c r="E291" s="41">
        <v>1</v>
      </c>
      <c r="F291" s="43">
        <v>1</v>
      </c>
      <c r="G291" s="42" t="s">
        <v>189</v>
      </c>
      <c r="H291" s="306">
        <v>262</v>
      </c>
      <c r="I291" s="313">
        <v>0</v>
      </c>
      <c r="J291" s="313">
        <v>0</v>
      </c>
      <c r="K291" s="313">
        <v>0</v>
      </c>
      <c r="L291" s="313">
        <v>0</v>
      </c>
    </row>
    <row r="292" spans="1:12" hidden="1" collapsed="1">
      <c r="A292" s="40">
        <v>3</v>
      </c>
      <c r="B292" s="41">
        <v>2</v>
      </c>
      <c r="C292" s="41">
        <v>2</v>
      </c>
      <c r="D292" s="41">
        <v>6</v>
      </c>
      <c r="E292" s="41"/>
      <c r="F292" s="43"/>
      <c r="G292" s="42" t="s">
        <v>173</v>
      </c>
      <c r="H292" s="306">
        <v>263</v>
      </c>
      <c r="I292" s="394">
        <f t="shared" ref="I292:L293" si="28">I293</f>
        <v>0</v>
      </c>
      <c r="J292" s="409">
        <f t="shared" si="28"/>
        <v>0</v>
      </c>
      <c r="K292" s="395">
        <f t="shared" si="28"/>
        <v>0</v>
      </c>
      <c r="L292" s="395">
        <f t="shared" si="28"/>
        <v>0</v>
      </c>
    </row>
    <row r="293" spans="1:12" hidden="1" collapsed="1">
      <c r="A293" s="40">
        <v>3</v>
      </c>
      <c r="B293" s="41">
        <v>2</v>
      </c>
      <c r="C293" s="41">
        <v>2</v>
      </c>
      <c r="D293" s="41">
        <v>6</v>
      </c>
      <c r="E293" s="41">
        <v>1</v>
      </c>
      <c r="F293" s="43"/>
      <c r="G293" s="42" t="s">
        <v>173</v>
      </c>
      <c r="H293" s="306">
        <v>264</v>
      </c>
      <c r="I293" s="394">
        <f t="shared" si="28"/>
        <v>0</v>
      </c>
      <c r="J293" s="409">
        <f t="shared" si="28"/>
        <v>0</v>
      </c>
      <c r="K293" s="395">
        <f t="shared" si="28"/>
        <v>0</v>
      </c>
      <c r="L293" s="395">
        <f t="shared" si="28"/>
        <v>0</v>
      </c>
    </row>
    <row r="294" spans="1:12" hidden="1" collapsed="1">
      <c r="A294" s="40">
        <v>3</v>
      </c>
      <c r="B294" s="55">
        <v>2</v>
      </c>
      <c r="C294" s="55">
        <v>2</v>
      </c>
      <c r="D294" s="41">
        <v>6</v>
      </c>
      <c r="E294" s="55">
        <v>1</v>
      </c>
      <c r="F294" s="56">
        <v>1</v>
      </c>
      <c r="G294" s="57" t="s">
        <v>173</v>
      </c>
      <c r="H294" s="306">
        <v>265</v>
      </c>
      <c r="I294" s="313">
        <v>0</v>
      </c>
      <c r="J294" s="313">
        <v>0</v>
      </c>
      <c r="K294" s="313">
        <v>0</v>
      </c>
      <c r="L294" s="313">
        <v>0</v>
      </c>
    </row>
    <row r="295" spans="1:12" hidden="1" collapsed="1">
      <c r="A295" s="44">
        <v>3</v>
      </c>
      <c r="B295" s="40">
        <v>2</v>
      </c>
      <c r="C295" s="41">
        <v>2</v>
      </c>
      <c r="D295" s="41">
        <v>7</v>
      </c>
      <c r="E295" s="41"/>
      <c r="F295" s="43"/>
      <c r="G295" s="42" t="s">
        <v>174</v>
      </c>
      <c r="H295" s="306">
        <v>266</v>
      </c>
      <c r="I295" s="394">
        <f>I296</f>
        <v>0</v>
      </c>
      <c r="J295" s="409">
        <f>J296</f>
        <v>0</v>
      </c>
      <c r="K295" s="395">
        <f>K296</f>
        <v>0</v>
      </c>
      <c r="L295" s="395">
        <f>L296</f>
        <v>0</v>
      </c>
    </row>
    <row r="296" spans="1:12" hidden="1" collapsed="1">
      <c r="A296" s="44">
        <v>3</v>
      </c>
      <c r="B296" s="40">
        <v>2</v>
      </c>
      <c r="C296" s="41">
        <v>2</v>
      </c>
      <c r="D296" s="41">
        <v>7</v>
      </c>
      <c r="E296" s="41">
        <v>1</v>
      </c>
      <c r="F296" s="43"/>
      <c r="G296" s="42" t="s">
        <v>174</v>
      </c>
      <c r="H296" s="306">
        <v>267</v>
      </c>
      <c r="I296" s="394">
        <f>I297+I298</f>
        <v>0</v>
      </c>
      <c r="J296" s="394">
        <f>J297+J298</f>
        <v>0</v>
      </c>
      <c r="K296" s="394">
        <f>K297+K298</f>
        <v>0</v>
      </c>
      <c r="L296" s="394">
        <f>L297+L298</f>
        <v>0</v>
      </c>
    </row>
    <row r="297" spans="1:12" ht="25.5" hidden="1" customHeight="1" collapsed="1">
      <c r="A297" s="44">
        <v>3</v>
      </c>
      <c r="B297" s="40">
        <v>2</v>
      </c>
      <c r="C297" s="40">
        <v>2</v>
      </c>
      <c r="D297" s="41">
        <v>7</v>
      </c>
      <c r="E297" s="41">
        <v>1</v>
      </c>
      <c r="F297" s="43">
        <v>1</v>
      </c>
      <c r="G297" s="42" t="s">
        <v>175</v>
      </c>
      <c r="H297" s="306">
        <v>268</v>
      </c>
      <c r="I297" s="313">
        <v>0</v>
      </c>
      <c r="J297" s="313">
        <v>0</v>
      </c>
      <c r="K297" s="313">
        <v>0</v>
      </c>
      <c r="L297" s="313">
        <v>0</v>
      </c>
    </row>
    <row r="298" spans="1:12" ht="25.5" hidden="1" customHeight="1" collapsed="1">
      <c r="A298" s="44">
        <v>3</v>
      </c>
      <c r="B298" s="40">
        <v>2</v>
      </c>
      <c r="C298" s="40">
        <v>2</v>
      </c>
      <c r="D298" s="41">
        <v>7</v>
      </c>
      <c r="E298" s="41">
        <v>1</v>
      </c>
      <c r="F298" s="43">
        <v>2</v>
      </c>
      <c r="G298" s="42" t="s">
        <v>176</v>
      </c>
      <c r="H298" s="306">
        <v>269</v>
      </c>
      <c r="I298" s="313">
        <v>0</v>
      </c>
      <c r="J298" s="313">
        <v>0</v>
      </c>
      <c r="K298" s="313">
        <v>0</v>
      </c>
      <c r="L298" s="313">
        <v>0</v>
      </c>
    </row>
    <row r="299" spans="1:12" ht="25.5" hidden="1" customHeight="1" collapsed="1">
      <c r="A299" s="45">
        <v>3</v>
      </c>
      <c r="B299" s="45">
        <v>3</v>
      </c>
      <c r="C299" s="30"/>
      <c r="D299" s="31"/>
      <c r="E299" s="31"/>
      <c r="F299" s="33"/>
      <c r="G299" s="32" t="s">
        <v>190</v>
      </c>
      <c r="H299" s="306">
        <v>270</v>
      </c>
      <c r="I299" s="394">
        <f>SUM(I300+I332)</f>
        <v>0</v>
      </c>
      <c r="J299" s="409">
        <f>SUM(J300+J332)</f>
        <v>0</v>
      </c>
      <c r="K299" s="395">
        <f>SUM(K300+K332)</f>
        <v>0</v>
      </c>
      <c r="L299" s="395">
        <f>SUM(L300+L332)</f>
        <v>0</v>
      </c>
    </row>
    <row r="300" spans="1:12" ht="38.25" hidden="1" customHeight="1" collapsed="1">
      <c r="A300" s="44">
        <v>3</v>
      </c>
      <c r="B300" s="44">
        <v>3</v>
      </c>
      <c r="C300" s="40">
        <v>1</v>
      </c>
      <c r="D300" s="41"/>
      <c r="E300" s="41"/>
      <c r="F300" s="43"/>
      <c r="G300" s="42" t="s">
        <v>485</v>
      </c>
      <c r="H300" s="306">
        <v>271</v>
      </c>
      <c r="I300" s="394">
        <f>SUM(I301+I310+I314+I318+I322+I325+I328)</f>
        <v>0</v>
      </c>
      <c r="J300" s="409">
        <f>SUM(J301+J310+J314+J318+J322+J325+J328)</f>
        <v>0</v>
      </c>
      <c r="K300" s="395">
        <f>SUM(K301+K310+K314+K318+K322+K325+K328)</f>
        <v>0</v>
      </c>
      <c r="L300" s="395">
        <f>SUM(L301+L310+L314+L318+L322+L325+L328)</f>
        <v>0</v>
      </c>
    </row>
    <row r="301" spans="1:12" hidden="1" collapsed="1">
      <c r="A301" s="44">
        <v>3</v>
      </c>
      <c r="B301" s="44">
        <v>3</v>
      </c>
      <c r="C301" s="40">
        <v>1</v>
      </c>
      <c r="D301" s="41">
        <v>1</v>
      </c>
      <c r="E301" s="41"/>
      <c r="F301" s="43"/>
      <c r="G301" s="42" t="s">
        <v>177</v>
      </c>
      <c r="H301" s="306">
        <v>272</v>
      </c>
      <c r="I301" s="394">
        <f>SUM(I302+I304+I307)</f>
        <v>0</v>
      </c>
      <c r="J301" s="394">
        <f>SUM(J302+J304+J307)</f>
        <v>0</v>
      </c>
      <c r="K301" s="394">
        <f>SUM(K302+K304+K307)</f>
        <v>0</v>
      </c>
      <c r="L301" s="394">
        <f>SUM(L302+L304+L307)</f>
        <v>0</v>
      </c>
    </row>
    <row r="302" spans="1:12" hidden="1" collapsed="1">
      <c r="A302" s="44">
        <v>3</v>
      </c>
      <c r="B302" s="44">
        <v>3</v>
      </c>
      <c r="C302" s="40">
        <v>1</v>
      </c>
      <c r="D302" s="41">
        <v>1</v>
      </c>
      <c r="E302" s="41">
        <v>1</v>
      </c>
      <c r="F302" s="43"/>
      <c r="G302" s="42" t="s">
        <v>156</v>
      </c>
      <c r="H302" s="306">
        <v>273</v>
      </c>
      <c r="I302" s="394">
        <f>SUM(I303:I303)</f>
        <v>0</v>
      </c>
      <c r="J302" s="409">
        <f>SUM(J303:J303)</f>
        <v>0</v>
      </c>
      <c r="K302" s="395">
        <f>SUM(K303:K303)</f>
        <v>0</v>
      </c>
      <c r="L302" s="395">
        <f>SUM(L303:L303)</f>
        <v>0</v>
      </c>
    </row>
    <row r="303" spans="1:12" hidden="1" collapsed="1">
      <c r="A303" s="44">
        <v>3</v>
      </c>
      <c r="B303" s="44">
        <v>3</v>
      </c>
      <c r="C303" s="40">
        <v>1</v>
      </c>
      <c r="D303" s="41">
        <v>1</v>
      </c>
      <c r="E303" s="41">
        <v>1</v>
      </c>
      <c r="F303" s="43">
        <v>1</v>
      </c>
      <c r="G303" s="42" t="s">
        <v>156</v>
      </c>
      <c r="H303" s="306">
        <v>274</v>
      </c>
      <c r="I303" s="313">
        <v>0</v>
      </c>
      <c r="J303" s="313">
        <v>0</v>
      </c>
      <c r="K303" s="313">
        <v>0</v>
      </c>
      <c r="L303" s="313">
        <v>0</v>
      </c>
    </row>
    <row r="304" spans="1:12" hidden="1" collapsed="1">
      <c r="A304" s="44">
        <v>3</v>
      </c>
      <c r="B304" s="44">
        <v>3</v>
      </c>
      <c r="C304" s="40">
        <v>1</v>
      </c>
      <c r="D304" s="41">
        <v>1</v>
      </c>
      <c r="E304" s="41">
        <v>2</v>
      </c>
      <c r="F304" s="43"/>
      <c r="G304" s="42" t="s">
        <v>178</v>
      </c>
      <c r="H304" s="306">
        <v>275</v>
      </c>
      <c r="I304" s="394">
        <f>SUM(I305:I306)</f>
        <v>0</v>
      </c>
      <c r="J304" s="394">
        <f>SUM(J305:J306)</f>
        <v>0</v>
      </c>
      <c r="K304" s="394">
        <f>SUM(K305:K306)</f>
        <v>0</v>
      </c>
      <c r="L304" s="394">
        <f>SUM(L305:L306)</f>
        <v>0</v>
      </c>
    </row>
    <row r="305" spans="1:12" hidden="1" collapsed="1">
      <c r="A305" s="44">
        <v>3</v>
      </c>
      <c r="B305" s="44">
        <v>3</v>
      </c>
      <c r="C305" s="40">
        <v>1</v>
      </c>
      <c r="D305" s="41">
        <v>1</v>
      </c>
      <c r="E305" s="41">
        <v>2</v>
      </c>
      <c r="F305" s="43">
        <v>1</v>
      </c>
      <c r="G305" s="42" t="s">
        <v>158</v>
      </c>
      <c r="H305" s="306">
        <v>276</v>
      </c>
      <c r="I305" s="313">
        <v>0</v>
      </c>
      <c r="J305" s="313">
        <v>0</v>
      </c>
      <c r="K305" s="313">
        <v>0</v>
      </c>
      <c r="L305" s="313">
        <v>0</v>
      </c>
    </row>
    <row r="306" spans="1:12" hidden="1" collapsed="1">
      <c r="A306" s="44">
        <v>3</v>
      </c>
      <c r="B306" s="44">
        <v>3</v>
      </c>
      <c r="C306" s="40">
        <v>1</v>
      </c>
      <c r="D306" s="41">
        <v>1</v>
      </c>
      <c r="E306" s="41">
        <v>2</v>
      </c>
      <c r="F306" s="43">
        <v>2</v>
      </c>
      <c r="G306" s="42" t="s">
        <v>159</v>
      </c>
      <c r="H306" s="306">
        <v>277</v>
      </c>
      <c r="I306" s="313">
        <v>0</v>
      </c>
      <c r="J306" s="313">
        <v>0</v>
      </c>
      <c r="K306" s="313">
        <v>0</v>
      </c>
      <c r="L306" s="313">
        <v>0</v>
      </c>
    </row>
    <row r="307" spans="1:12" hidden="1" collapsed="1">
      <c r="A307" s="44">
        <v>3</v>
      </c>
      <c r="B307" s="44">
        <v>3</v>
      </c>
      <c r="C307" s="40">
        <v>1</v>
      </c>
      <c r="D307" s="41">
        <v>1</v>
      </c>
      <c r="E307" s="41">
        <v>3</v>
      </c>
      <c r="F307" s="43"/>
      <c r="G307" s="42" t="s">
        <v>160</v>
      </c>
      <c r="H307" s="306">
        <v>278</v>
      </c>
      <c r="I307" s="394">
        <f>SUM(I308:I309)</f>
        <v>0</v>
      </c>
      <c r="J307" s="394">
        <f>SUM(J308:J309)</f>
        <v>0</v>
      </c>
      <c r="K307" s="394">
        <f>SUM(K308:K309)</f>
        <v>0</v>
      </c>
      <c r="L307" s="394">
        <f>SUM(L308:L309)</f>
        <v>0</v>
      </c>
    </row>
    <row r="308" spans="1:12" hidden="1" collapsed="1">
      <c r="A308" s="44">
        <v>3</v>
      </c>
      <c r="B308" s="44">
        <v>3</v>
      </c>
      <c r="C308" s="40">
        <v>1</v>
      </c>
      <c r="D308" s="41">
        <v>1</v>
      </c>
      <c r="E308" s="41">
        <v>3</v>
      </c>
      <c r="F308" s="43">
        <v>1</v>
      </c>
      <c r="G308" s="42" t="s">
        <v>161</v>
      </c>
      <c r="H308" s="306">
        <v>279</v>
      </c>
      <c r="I308" s="313">
        <v>0</v>
      </c>
      <c r="J308" s="313">
        <v>0</v>
      </c>
      <c r="K308" s="313">
        <v>0</v>
      </c>
      <c r="L308" s="313">
        <v>0</v>
      </c>
    </row>
    <row r="309" spans="1:12" hidden="1" collapsed="1">
      <c r="A309" s="44">
        <v>3</v>
      </c>
      <c r="B309" s="44">
        <v>3</v>
      </c>
      <c r="C309" s="40">
        <v>1</v>
      </c>
      <c r="D309" s="41">
        <v>1</v>
      </c>
      <c r="E309" s="41">
        <v>3</v>
      </c>
      <c r="F309" s="43">
        <v>2</v>
      </c>
      <c r="G309" s="42" t="s">
        <v>179</v>
      </c>
      <c r="H309" s="306">
        <v>280</v>
      </c>
      <c r="I309" s="313">
        <v>0</v>
      </c>
      <c r="J309" s="313">
        <v>0</v>
      </c>
      <c r="K309" s="313">
        <v>0</v>
      </c>
      <c r="L309" s="313">
        <v>0</v>
      </c>
    </row>
    <row r="310" spans="1:12" hidden="1" collapsed="1">
      <c r="A310" s="53">
        <v>3</v>
      </c>
      <c r="B310" s="37">
        <v>3</v>
      </c>
      <c r="C310" s="40">
        <v>1</v>
      </c>
      <c r="D310" s="41">
        <v>2</v>
      </c>
      <c r="E310" s="41"/>
      <c r="F310" s="43"/>
      <c r="G310" s="42" t="s">
        <v>191</v>
      </c>
      <c r="H310" s="306">
        <v>281</v>
      </c>
      <c r="I310" s="394">
        <f>I311</f>
        <v>0</v>
      </c>
      <c r="J310" s="409">
        <f>J311</f>
        <v>0</v>
      </c>
      <c r="K310" s="395">
        <f>K311</f>
        <v>0</v>
      </c>
      <c r="L310" s="395">
        <f>L311</f>
        <v>0</v>
      </c>
    </row>
    <row r="311" spans="1:12" hidden="1" collapsed="1">
      <c r="A311" s="53">
        <v>3</v>
      </c>
      <c r="B311" s="53">
        <v>3</v>
      </c>
      <c r="C311" s="37">
        <v>1</v>
      </c>
      <c r="D311" s="35">
        <v>2</v>
      </c>
      <c r="E311" s="35">
        <v>1</v>
      </c>
      <c r="F311" s="38"/>
      <c r="G311" s="42" t="s">
        <v>191</v>
      </c>
      <c r="H311" s="306">
        <v>282</v>
      </c>
      <c r="I311" s="398">
        <f>SUM(I312:I313)</f>
        <v>0</v>
      </c>
      <c r="J311" s="410">
        <f>SUM(J312:J313)</f>
        <v>0</v>
      </c>
      <c r="K311" s="399">
        <f>SUM(K312:K313)</f>
        <v>0</v>
      </c>
      <c r="L311" s="399">
        <f>SUM(L312:L313)</f>
        <v>0</v>
      </c>
    </row>
    <row r="312" spans="1:12" ht="25.5" hidden="1" customHeight="1" collapsed="1">
      <c r="A312" s="44">
        <v>3</v>
      </c>
      <c r="B312" s="44">
        <v>3</v>
      </c>
      <c r="C312" s="40">
        <v>1</v>
      </c>
      <c r="D312" s="41">
        <v>2</v>
      </c>
      <c r="E312" s="41">
        <v>1</v>
      </c>
      <c r="F312" s="43">
        <v>1</v>
      </c>
      <c r="G312" s="42" t="s">
        <v>192</v>
      </c>
      <c r="H312" s="306">
        <v>283</v>
      </c>
      <c r="I312" s="313">
        <v>0</v>
      </c>
      <c r="J312" s="313">
        <v>0</v>
      </c>
      <c r="K312" s="313">
        <v>0</v>
      </c>
      <c r="L312" s="313">
        <v>0</v>
      </c>
    </row>
    <row r="313" spans="1:12" hidden="1" collapsed="1">
      <c r="A313" s="47">
        <v>3</v>
      </c>
      <c r="B313" s="69">
        <v>3</v>
      </c>
      <c r="C313" s="54">
        <v>1</v>
      </c>
      <c r="D313" s="55">
        <v>2</v>
      </c>
      <c r="E313" s="55">
        <v>1</v>
      </c>
      <c r="F313" s="56">
        <v>2</v>
      </c>
      <c r="G313" s="57" t="s">
        <v>193</v>
      </c>
      <c r="H313" s="306">
        <v>284</v>
      </c>
      <c r="I313" s="313">
        <v>0</v>
      </c>
      <c r="J313" s="313">
        <v>0</v>
      </c>
      <c r="K313" s="313">
        <v>0</v>
      </c>
      <c r="L313" s="313">
        <v>0</v>
      </c>
    </row>
    <row r="314" spans="1:12" ht="25.5" hidden="1" customHeight="1" collapsed="1">
      <c r="A314" s="40">
        <v>3</v>
      </c>
      <c r="B314" s="42">
        <v>3</v>
      </c>
      <c r="C314" s="40">
        <v>1</v>
      </c>
      <c r="D314" s="41">
        <v>3</v>
      </c>
      <c r="E314" s="41"/>
      <c r="F314" s="43"/>
      <c r="G314" s="42" t="s">
        <v>194</v>
      </c>
      <c r="H314" s="306">
        <v>285</v>
      </c>
      <c r="I314" s="394">
        <f>I315</f>
        <v>0</v>
      </c>
      <c r="J314" s="409">
        <f>J315</f>
        <v>0</v>
      </c>
      <c r="K314" s="395">
        <f>K315</f>
        <v>0</v>
      </c>
      <c r="L314" s="395">
        <f>L315</f>
        <v>0</v>
      </c>
    </row>
    <row r="315" spans="1:12" ht="25.5" hidden="1" customHeight="1" collapsed="1">
      <c r="A315" s="40">
        <v>3</v>
      </c>
      <c r="B315" s="57">
        <v>3</v>
      </c>
      <c r="C315" s="54">
        <v>1</v>
      </c>
      <c r="D315" s="55">
        <v>3</v>
      </c>
      <c r="E315" s="55">
        <v>1</v>
      </c>
      <c r="F315" s="56"/>
      <c r="G315" s="42" t="s">
        <v>194</v>
      </c>
      <c r="H315" s="306">
        <v>286</v>
      </c>
      <c r="I315" s="395">
        <f>I316+I317</f>
        <v>0</v>
      </c>
      <c r="J315" s="395">
        <f>J316+J317</f>
        <v>0</v>
      </c>
      <c r="K315" s="395">
        <f>K316+K317</f>
        <v>0</v>
      </c>
      <c r="L315" s="395">
        <f>L316+L317</f>
        <v>0</v>
      </c>
    </row>
    <row r="316" spans="1:12" ht="25.5" hidden="1" customHeight="1" collapsed="1">
      <c r="A316" s="40">
        <v>3</v>
      </c>
      <c r="B316" s="42">
        <v>3</v>
      </c>
      <c r="C316" s="40">
        <v>1</v>
      </c>
      <c r="D316" s="41">
        <v>3</v>
      </c>
      <c r="E316" s="41">
        <v>1</v>
      </c>
      <c r="F316" s="43">
        <v>1</v>
      </c>
      <c r="G316" s="42" t="s">
        <v>195</v>
      </c>
      <c r="H316" s="306">
        <v>287</v>
      </c>
      <c r="I316" s="322">
        <v>0</v>
      </c>
      <c r="J316" s="322">
        <v>0</v>
      </c>
      <c r="K316" s="322">
        <v>0</v>
      </c>
      <c r="L316" s="321">
        <v>0</v>
      </c>
    </row>
    <row r="317" spans="1:12" ht="25.5" hidden="1" customHeight="1" collapsed="1">
      <c r="A317" s="40">
        <v>3</v>
      </c>
      <c r="B317" s="42">
        <v>3</v>
      </c>
      <c r="C317" s="40">
        <v>1</v>
      </c>
      <c r="D317" s="41">
        <v>3</v>
      </c>
      <c r="E317" s="41">
        <v>1</v>
      </c>
      <c r="F317" s="43">
        <v>2</v>
      </c>
      <c r="G317" s="42" t="s">
        <v>196</v>
      </c>
      <c r="H317" s="306">
        <v>288</v>
      </c>
      <c r="I317" s="313">
        <v>0</v>
      </c>
      <c r="J317" s="313">
        <v>0</v>
      </c>
      <c r="K317" s="313">
        <v>0</v>
      </c>
      <c r="L317" s="313">
        <v>0</v>
      </c>
    </row>
    <row r="318" spans="1:12" hidden="1" collapsed="1">
      <c r="A318" s="40">
        <v>3</v>
      </c>
      <c r="B318" s="42">
        <v>3</v>
      </c>
      <c r="C318" s="40">
        <v>1</v>
      </c>
      <c r="D318" s="41">
        <v>4</v>
      </c>
      <c r="E318" s="41"/>
      <c r="F318" s="43"/>
      <c r="G318" s="42" t="s">
        <v>197</v>
      </c>
      <c r="H318" s="306">
        <v>289</v>
      </c>
      <c r="I318" s="394">
        <f>I319</f>
        <v>0</v>
      </c>
      <c r="J318" s="409">
        <f>J319</f>
        <v>0</v>
      </c>
      <c r="K318" s="395">
        <f>K319</f>
        <v>0</v>
      </c>
      <c r="L318" s="395">
        <f>L319</f>
        <v>0</v>
      </c>
    </row>
    <row r="319" spans="1:12" hidden="1" collapsed="1">
      <c r="A319" s="44">
        <v>3</v>
      </c>
      <c r="B319" s="40">
        <v>3</v>
      </c>
      <c r="C319" s="41">
        <v>1</v>
      </c>
      <c r="D319" s="41">
        <v>4</v>
      </c>
      <c r="E319" s="41">
        <v>1</v>
      </c>
      <c r="F319" s="43"/>
      <c r="G319" s="42" t="s">
        <v>197</v>
      </c>
      <c r="H319" s="306">
        <v>290</v>
      </c>
      <c r="I319" s="394">
        <f>SUM(I320:I321)</f>
        <v>0</v>
      </c>
      <c r="J319" s="394">
        <f>SUM(J320:J321)</f>
        <v>0</v>
      </c>
      <c r="K319" s="394">
        <f>SUM(K320:K321)</f>
        <v>0</v>
      </c>
      <c r="L319" s="394">
        <f>SUM(L320:L321)</f>
        <v>0</v>
      </c>
    </row>
    <row r="320" spans="1:12" hidden="1" collapsed="1">
      <c r="A320" s="44">
        <v>3</v>
      </c>
      <c r="B320" s="40">
        <v>3</v>
      </c>
      <c r="C320" s="41">
        <v>1</v>
      </c>
      <c r="D320" s="41">
        <v>4</v>
      </c>
      <c r="E320" s="41">
        <v>1</v>
      </c>
      <c r="F320" s="43">
        <v>1</v>
      </c>
      <c r="G320" s="42" t="s">
        <v>198</v>
      </c>
      <c r="H320" s="306">
        <v>291</v>
      </c>
      <c r="I320" s="312">
        <v>0</v>
      </c>
      <c r="J320" s="313">
        <v>0</v>
      </c>
      <c r="K320" s="313">
        <v>0</v>
      </c>
      <c r="L320" s="312">
        <v>0</v>
      </c>
    </row>
    <row r="321" spans="1:16" hidden="1" collapsed="1">
      <c r="A321" s="40">
        <v>3</v>
      </c>
      <c r="B321" s="41">
        <v>3</v>
      </c>
      <c r="C321" s="41">
        <v>1</v>
      </c>
      <c r="D321" s="41">
        <v>4</v>
      </c>
      <c r="E321" s="41">
        <v>1</v>
      </c>
      <c r="F321" s="43">
        <v>2</v>
      </c>
      <c r="G321" s="42" t="s">
        <v>199</v>
      </c>
      <c r="H321" s="306">
        <v>292</v>
      </c>
      <c r="I321" s="313">
        <v>0</v>
      </c>
      <c r="J321" s="322">
        <v>0</v>
      </c>
      <c r="K321" s="322">
        <v>0</v>
      </c>
      <c r="L321" s="321">
        <v>0</v>
      </c>
    </row>
    <row r="322" spans="1:16" hidden="1" collapsed="1">
      <c r="A322" s="40">
        <v>3</v>
      </c>
      <c r="B322" s="41">
        <v>3</v>
      </c>
      <c r="C322" s="41">
        <v>1</v>
      </c>
      <c r="D322" s="41">
        <v>5</v>
      </c>
      <c r="E322" s="41"/>
      <c r="F322" s="43"/>
      <c r="G322" s="42" t="s">
        <v>200</v>
      </c>
      <c r="H322" s="306">
        <v>293</v>
      </c>
      <c r="I322" s="399">
        <f t="shared" ref="I322:L323" si="29">I323</f>
        <v>0</v>
      </c>
      <c r="J322" s="409">
        <f t="shared" si="29"/>
        <v>0</v>
      </c>
      <c r="K322" s="395">
        <f t="shared" si="29"/>
        <v>0</v>
      </c>
      <c r="L322" s="395">
        <f t="shared" si="29"/>
        <v>0</v>
      </c>
    </row>
    <row r="323" spans="1:16" hidden="1" collapsed="1">
      <c r="A323" s="37">
        <v>3</v>
      </c>
      <c r="B323" s="55">
        <v>3</v>
      </c>
      <c r="C323" s="55">
        <v>1</v>
      </c>
      <c r="D323" s="55">
        <v>5</v>
      </c>
      <c r="E323" s="55">
        <v>1</v>
      </c>
      <c r="F323" s="56"/>
      <c r="G323" s="42" t="s">
        <v>200</v>
      </c>
      <c r="H323" s="306">
        <v>294</v>
      </c>
      <c r="I323" s="395">
        <f t="shared" si="29"/>
        <v>0</v>
      </c>
      <c r="J323" s="410">
        <f t="shared" si="29"/>
        <v>0</v>
      </c>
      <c r="K323" s="399">
        <f t="shared" si="29"/>
        <v>0</v>
      </c>
      <c r="L323" s="399">
        <f t="shared" si="29"/>
        <v>0</v>
      </c>
    </row>
    <row r="324" spans="1:16" hidden="1" collapsed="1">
      <c r="A324" s="40">
        <v>3</v>
      </c>
      <c r="B324" s="41">
        <v>3</v>
      </c>
      <c r="C324" s="41">
        <v>1</v>
      </c>
      <c r="D324" s="41">
        <v>5</v>
      </c>
      <c r="E324" s="41">
        <v>1</v>
      </c>
      <c r="F324" s="43">
        <v>1</v>
      </c>
      <c r="G324" s="42" t="s">
        <v>200</v>
      </c>
      <c r="H324" s="306">
        <v>295</v>
      </c>
      <c r="I324" s="313">
        <v>0</v>
      </c>
      <c r="J324" s="322">
        <v>0</v>
      </c>
      <c r="K324" s="322">
        <v>0</v>
      </c>
      <c r="L324" s="321">
        <v>0</v>
      </c>
    </row>
    <row r="325" spans="1:16" hidden="1" collapsed="1">
      <c r="A325" s="40">
        <v>3</v>
      </c>
      <c r="B325" s="41">
        <v>3</v>
      </c>
      <c r="C325" s="41">
        <v>1</v>
      </c>
      <c r="D325" s="41">
        <v>6</v>
      </c>
      <c r="E325" s="41"/>
      <c r="F325" s="43"/>
      <c r="G325" s="42" t="s">
        <v>173</v>
      </c>
      <c r="H325" s="306">
        <v>296</v>
      </c>
      <c r="I325" s="395">
        <f t="shared" ref="I325:L326" si="30">I326</f>
        <v>0</v>
      </c>
      <c r="J325" s="409">
        <f t="shared" si="30"/>
        <v>0</v>
      </c>
      <c r="K325" s="395">
        <f t="shared" si="30"/>
        <v>0</v>
      </c>
      <c r="L325" s="395">
        <f t="shared" si="30"/>
        <v>0</v>
      </c>
    </row>
    <row r="326" spans="1:16" hidden="1" collapsed="1">
      <c r="A326" s="40">
        <v>3</v>
      </c>
      <c r="B326" s="41">
        <v>3</v>
      </c>
      <c r="C326" s="41">
        <v>1</v>
      </c>
      <c r="D326" s="41">
        <v>6</v>
      </c>
      <c r="E326" s="41">
        <v>1</v>
      </c>
      <c r="F326" s="43"/>
      <c r="G326" s="42" t="s">
        <v>173</v>
      </c>
      <c r="H326" s="306">
        <v>297</v>
      </c>
      <c r="I326" s="394">
        <f t="shared" si="30"/>
        <v>0</v>
      </c>
      <c r="J326" s="409">
        <f t="shared" si="30"/>
        <v>0</v>
      </c>
      <c r="K326" s="395">
        <f t="shared" si="30"/>
        <v>0</v>
      </c>
      <c r="L326" s="395">
        <f t="shared" si="30"/>
        <v>0</v>
      </c>
    </row>
    <row r="327" spans="1:16" hidden="1" collapsed="1">
      <c r="A327" s="40">
        <v>3</v>
      </c>
      <c r="B327" s="41">
        <v>3</v>
      </c>
      <c r="C327" s="41">
        <v>1</v>
      </c>
      <c r="D327" s="41">
        <v>6</v>
      </c>
      <c r="E327" s="41">
        <v>1</v>
      </c>
      <c r="F327" s="43">
        <v>1</v>
      </c>
      <c r="G327" s="42" t="s">
        <v>173</v>
      </c>
      <c r="H327" s="306">
        <v>298</v>
      </c>
      <c r="I327" s="322">
        <v>0</v>
      </c>
      <c r="J327" s="322">
        <v>0</v>
      </c>
      <c r="K327" s="322">
        <v>0</v>
      </c>
      <c r="L327" s="321">
        <v>0</v>
      </c>
    </row>
    <row r="328" spans="1:16" hidden="1" collapsed="1">
      <c r="A328" s="40">
        <v>3</v>
      </c>
      <c r="B328" s="41">
        <v>3</v>
      </c>
      <c r="C328" s="41">
        <v>1</v>
      </c>
      <c r="D328" s="41">
        <v>7</v>
      </c>
      <c r="E328" s="41"/>
      <c r="F328" s="43"/>
      <c r="G328" s="42" t="s">
        <v>201</v>
      </c>
      <c r="H328" s="306">
        <v>299</v>
      </c>
      <c r="I328" s="394">
        <f>I329</f>
        <v>0</v>
      </c>
      <c r="J328" s="409">
        <f>J329</f>
        <v>0</v>
      </c>
      <c r="K328" s="395">
        <f>K329</f>
        <v>0</v>
      </c>
      <c r="L328" s="395">
        <f>L329</f>
        <v>0</v>
      </c>
    </row>
    <row r="329" spans="1:16" hidden="1" collapsed="1">
      <c r="A329" s="40">
        <v>3</v>
      </c>
      <c r="B329" s="41">
        <v>3</v>
      </c>
      <c r="C329" s="41">
        <v>1</v>
      </c>
      <c r="D329" s="41">
        <v>7</v>
      </c>
      <c r="E329" s="41">
        <v>1</v>
      </c>
      <c r="F329" s="43"/>
      <c r="G329" s="42" t="s">
        <v>201</v>
      </c>
      <c r="H329" s="306">
        <v>300</v>
      </c>
      <c r="I329" s="394">
        <f>I330+I331</f>
        <v>0</v>
      </c>
      <c r="J329" s="394">
        <f>J330+J331</f>
        <v>0</v>
      </c>
      <c r="K329" s="394">
        <f>K330+K331</f>
        <v>0</v>
      </c>
      <c r="L329" s="394">
        <f>L330+L331</f>
        <v>0</v>
      </c>
    </row>
    <row r="330" spans="1:16" ht="25.5" hidden="1" customHeight="1" collapsed="1">
      <c r="A330" s="40">
        <v>3</v>
      </c>
      <c r="B330" s="41">
        <v>3</v>
      </c>
      <c r="C330" s="41">
        <v>1</v>
      </c>
      <c r="D330" s="41">
        <v>7</v>
      </c>
      <c r="E330" s="41">
        <v>1</v>
      </c>
      <c r="F330" s="43">
        <v>1</v>
      </c>
      <c r="G330" s="42" t="s">
        <v>202</v>
      </c>
      <c r="H330" s="306">
        <v>301</v>
      </c>
      <c r="I330" s="322">
        <v>0</v>
      </c>
      <c r="J330" s="322">
        <v>0</v>
      </c>
      <c r="K330" s="322">
        <v>0</v>
      </c>
      <c r="L330" s="321">
        <v>0</v>
      </c>
    </row>
    <row r="331" spans="1:16" ht="25.5" hidden="1" customHeight="1" collapsed="1">
      <c r="A331" s="40">
        <v>3</v>
      </c>
      <c r="B331" s="41">
        <v>3</v>
      </c>
      <c r="C331" s="41">
        <v>1</v>
      </c>
      <c r="D331" s="41">
        <v>7</v>
      </c>
      <c r="E331" s="41">
        <v>1</v>
      </c>
      <c r="F331" s="43">
        <v>2</v>
      </c>
      <c r="G331" s="42" t="s">
        <v>203</v>
      </c>
      <c r="H331" s="306">
        <v>302</v>
      </c>
      <c r="I331" s="313">
        <v>0</v>
      </c>
      <c r="J331" s="313">
        <v>0</v>
      </c>
      <c r="K331" s="313">
        <v>0</v>
      </c>
      <c r="L331" s="313">
        <v>0</v>
      </c>
    </row>
    <row r="332" spans="1:16" ht="38.25" hidden="1" customHeight="1" collapsed="1">
      <c r="A332" s="40">
        <v>3</v>
      </c>
      <c r="B332" s="41">
        <v>3</v>
      </c>
      <c r="C332" s="41">
        <v>2</v>
      </c>
      <c r="D332" s="41"/>
      <c r="E332" s="41"/>
      <c r="F332" s="43"/>
      <c r="G332" s="42" t="s">
        <v>204</v>
      </c>
      <c r="H332" s="306">
        <v>303</v>
      </c>
      <c r="I332" s="394">
        <f>SUM(I333+I342+I346+I350+I354+I357+I360)</f>
        <v>0</v>
      </c>
      <c r="J332" s="409">
        <f>SUM(J333+J342+J346+J350+J354+J357+J360)</f>
        <v>0</v>
      </c>
      <c r="K332" s="395">
        <f>SUM(K333+K342+K346+K350+K354+K357+K360)</f>
        <v>0</v>
      </c>
      <c r="L332" s="395">
        <f>SUM(L333+L342+L346+L350+L354+L357+L360)</f>
        <v>0</v>
      </c>
    </row>
    <row r="333" spans="1:16" hidden="1" collapsed="1">
      <c r="A333" s="40">
        <v>3</v>
      </c>
      <c r="B333" s="41">
        <v>3</v>
      </c>
      <c r="C333" s="41">
        <v>2</v>
      </c>
      <c r="D333" s="41">
        <v>1</v>
      </c>
      <c r="E333" s="41"/>
      <c r="F333" s="43"/>
      <c r="G333" s="42" t="s">
        <v>155</v>
      </c>
      <c r="H333" s="306">
        <v>304</v>
      </c>
      <c r="I333" s="394">
        <f>I334</f>
        <v>0</v>
      </c>
      <c r="J333" s="409">
        <f>J334</f>
        <v>0</v>
      </c>
      <c r="K333" s="395">
        <f>K334</f>
        <v>0</v>
      </c>
      <c r="L333" s="395">
        <f>L334</f>
        <v>0</v>
      </c>
    </row>
    <row r="334" spans="1:16" hidden="1" collapsed="1">
      <c r="A334" s="44">
        <v>3</v>
      </c>
      <c r="B334" s="40">
        <v>3</v>
      </c>
      <c r="C334" s="41">
        <v>2</v>
      </c>
      <c r="D334" s="42">
        <v>1</v>
      </c>
      <c r="E334" s="40">
        <v>1</v>
      </c>
      <c r="F334" s="43"/>
      <c r="G334" s="42" t="s">
        <v>155</v>
      </c>
      <c r="H334" s="306">
        <v>305</v>
      </c>
      <c r="I334" s="394">
        <f t="shared" ref="I334:P334" si="31">SUM(I335:I335)</f>
        <v>0</v>
      </c>
      <c r="J334" s="394">
        <f t="shared" si="31"/>
        <v>0</v>
      </c>
      <c r="K334" s="394">
        <f t="shared" si="31"/>
        <v>0</v>
      </c>
      <c r="L334" s="394">
        <f t="shared" si="31"/>
        <v>0</v>
      </c>
      <c r="M334" s="392">
        <f t="shared" si="31"/>
        <v>0</v>
      </c>
      <c r="N334" s="392">
        <f t="shared" si="31"/>
        <v>0</v>
      </c>
      <c r="O334" s="392">
        <f t="shared" si="31"/>
        <v>0</v>
      </c>
      <c r="P334" s="392">
        <f t="shared" si="31"/>
        <v>0</v>
      </c>
    </row>
    <row r="335" spans="1:16" hidden="1" collapsed="1">
      <c r="A335" s="44">
        <v>3</v>
      </c>
      <c r="B335" s="40">
        <v>3</v>
      </c>
      <c r="C335" s="41">
        <v>2</v>
      </c>
      <c r="D335" s="42">
        <v>1</v>
      </c>
      <c r="E335" s="40">
        <v>1</v>
      </c>
      <c r="F335" s="43">
        <v>1</v>
      </c>
      <c r="G335" s="42" t="s">
        <v>156</v>
      </c>
      <c r="H335" s="306">
        <v>306</v>
      </c>
      <c r="I335" s="322">
        <v>0</v>
      </c>
      <c r="J335" s="322">
        <v>0</v>
      </c>
      <c r="K335" s="322">
        <v>0</v>
      </c>
      <c r="L335" s="321">
        <v>0</v>
      </c>
    </row>
    <row r="336" spans="1:16" hidden="1" collapsed="1">
      <c r="A336" s="44">
        <v>3</v>
      </c>
      <c r="B336" s="40">
        <v>3</v>
      </c>
      <c r="C336" s="41">
        <v>2</v>
      </c>
      <c r="D336" s="42">
        <v>1</v>
      </c>
      <c r="E336" s="40">
        <v>2</v>
      </c>
      <c r="F336" s="43"/>
      <c r="G336" s="57" t="s">
        <v>178</v>
      </c>
      <c r="H336" s="306">
        <v>307</v>
      </c>
      <c r="I336" s="394">
        <f>SUM(I337:I338)</f>
        <v>0</v>
      </c>
      <c r="J336" s="394">
        <f>SUM(J337:J338)</f>
        <v>0</v>
      </c>
      <c r="K336" s="394">
        <f>SUM(K337:K338)</f>
        <v>0</v>
      </c>
      <c r="L336" s="394">
        <f>SUM(L337:L338)</f>
        <v>0</v>
      </c>
    </row>
    <row r="337" spans="1:12" hidden="1" collapsed="1">
      <c r="A337" s="44">
        <v>3</v>
      </c>
      <c r="B337" s="40">
        <v>3</v>
      </c>
      <c r="C337" s="41">
        <v>2</v>
      </c>
      <c r="D337" s="42">
        <v>1</v>
      </c>
      <c r="E337" s="40">
        <v>2</v>
      </c>
      <c r="F337" s="43">
        <v>1</v>
      </c>
      <c r="G337" s="57" t="s">
        <v>158</v>
      </c>
      <c r="H337" s="306">
        <v>308</v>
      </c>
      <c r="I337" s="322">
        <v>0</v>
      </c>
      <c r="J337" s="322">
        <v>0</v>
      </c>
      <c r="K337" s="322">
        <v>0</v>
      </c>
      <c r="L337" s="321">
        <v>0</v>
      </c>
    </row>
    <row r="338" spans="1:12" hidden="1" collapsed="1">
      <c r="A338" s="44">
        <v>3</v>
      </c>
      <c r="B338" s="40">
        <v>3</v>
      </c>
      <c r="C338" s="41">
        <v>2</v>
      </c>
      <c r="D338" s="42">
        <v>1</v>
      </c>
      <c r="E338" s="40">
        <v>2</v>
      </c>
      <c r="F338" s="43">
        <v>2</v>
      </c>
      <c r="G338" s="57" t="s">
        <v>159</v>
      </c>
      <c r="H338" s="306">
        <v>309</v>
      </c>
      <c r="I338" s="313">
        <v>0</v>
      </c>
      <c r="J338" s="313">
        <v>0</v>
      </c>
      <c r="K338" s="313">
        <v>0</v>
      </c>
      <c r="L338" s="313">
        <v>0</v>
      </c>
    </row>
    <row r="339" spans="1:12" hidden="1" collapsed="1">
      <c r="A339" s="44">
        <v>3</v>
      </c>
      <c r="B339" s="40">
        <v>3</v>
      </c>
      <c r="C339" s="41">
        <v>2</v>
      </c>
      <c r="D339" s="42">
        <v>1</v>
      </c>
      <c r="E339" s="40">
        <v>3</v>
      </c>
      <c r="F339" s="43"/>
      <c r="G339" s="57" t="s">
        <v>160</v>
      </c>
      <c r="H339" s="306">
        <v>310</v>
      </c>
      <c r="I339" s="394">
        <f>SUM(I340:I341)</f>
        <v>0</v>
      </c>
      <c r="J339" s="394">
        <f>SUM(J340:J341)</f>
        <v>0</v>
      </c>
      <c r="K339" s="394">
        <f>SUM(K340:K341)</f>
        <v>0</v>
      </c>
      <c r="L339" s="394">
        <f>SUM(L340:L341)</f>
        <v>0</v>
      </c>
    </row>
    <row r="340" spans="1:12" hidden="1" collapsed="1">
      <c r="A340" s="44">
        <v>3</v>
      </c>
      <c r="B340" s="40">
        <v>3</v>
      </c>
      <c r="C340" s="41">
        <v>2</v>
      </c>
      <c r="D340" s="42">
        <v>1</v>
      </c>
      <c r="E340" s="40">
        <v>3</v>
      </c>
      <c r="F340" s="43">
        <v>1</v>
      </c>
      <c r="G340" s="57" t="s">
        <v>161</v>
      </c>
      <c r="H340" s="306">
        <v>311</v>
      </c>
      <c r="I340" s="313">
        <v>0</v>
      </c>
      <c r="J340" s="313">
        <v>0</v>
      </c>
      <c r="K340" s="313">
        <v>0</v>
      </c>
      <c r="L340" s="313">
        <v>0</v>
      </c>
    </row>
    <row r="341" spans="1:12" hidden="1" collapsed="1">
      <c r="A341" s="44">
        <v>3</v>
      </c>
      <c r="B341" s="40">
        <v>3</v>
      </c>
      <c r="C341" s="41">
        <v>2</v>
      </c>
      <c r="D341" s="42">
        <v>1</v>
      </c>
      <c r="E341" s="40">
        <v>3</v>
      </c>
      <c r="F341" s="43">
        <v>2</v>
      </c>
      <c r="G341" s="57" t="s">
        <v>179</v>
      </c>
      <c r="H341" s="306">
        <v>312</v>
      </c>
      <c r="I341" s="314">
        <v>0</v>
      </c>
      <c r="J341" s="325">
        <v>0</v>
      </c>
      <c r="K341" s="314">
        <v>0</v>
      </c>
      <c r="L341" s="314">
        <v>0</v>
      </c>
    </row>
    <row r="342" spans="1:12" hidden="1" collapsed="1">
      <c r="A342" s="47">
        <v>3</v>
      </c>
      <c r="B342" s="47">
        <v>3</v>
      </c>
      <c r="C342" s="54">
        <v>2</v>
      </c>
      <c r="D342" s="57">
        <v>2</v>
      </c>
      <c r="E342" s="54"/>
      <c r="F342" s="56"/>
      <c r="G342" s="57" t="s">
        <v>191</v>
      </c>
      <c r="H342" s="306">
        <v>313</v>
      </c>
      <c r="I342" s="400">
        <f>I343</f>
        <v>0</v>
      </c>
      <c r="J342" s="411">
        <f>J343</f>
        <v>0</v>
      </c>
      <c r="K342" s="401">
        <f>K343</f>
        <v>0</v>
      </c>
      <c r="L342" s="401">
        <f>L343</f>
        <v>0</v>
      </c>
    </row>
    <row r="343" spans="1:12" hidden="1" collapsed="1">
      <c r="A343" s="44">
        <v>3</v>
      </c>
      <c r="B343" s="44">
        <v>3</v>
      </c>
      <c r="C343" s="40">
        <v>2</v>
      </c>
      <c r="D343" s="42">
        <v>2</v>
      </c>
      <c r="E343" s="40">
        <v>1</v>
      </c>
      <c r="F343" s="43"/>
      <c r="G343" s="57" t="s">
        <v>191</v>
      </c>
      <c r="H343" s="306">
        <v>314</v>
      </c>
      <c r="I343" s="394">
        <f>SUM(I344:I345)</f>
        <v>0</v>
      </c>
      <c r="J343" s="402">
        <f>SUM(J344:J345)</f>
        <v>0</v>
      </c>
      <c r="K343" s="395">
        <f>SUM(K344:K345)</f>
        <v>0</v>
      </c>
      <c r="L343" s="395">
        <f>SUM(L344:L345)</f>
        <v>0</v>
      </c>
    </row>
    <row r="344" spans="1:12" ht="25.5" hidden="1" customHeight="1" collapsed="1">
      <c r="A344" s="44">
        <v>3</v>
      </c>
      <c r="B344" s="44">
        <v>3</v>
      </c>
      <c r="C344" s="40">
        <v>2</v>
      </c>
      <c r="D344" s="42">
        <v>2</v>
      </c>
      <c r="E344" s="44">
        <v>1</v>
      </c>
      <c r="F344" s="63">
        <v>1</v>
      </c>
      <c r="G344" s="42" t="s">
        <v>192</v>
      </c>
      <c r="H344" s="306">
        <v>315</v>
      </c>
      <c r="I344" s="313">
        <v>0</v>
      </c>
      <c r="J344" s="313">
        <v>0</v>
      </c>
      <c r="K344" s="313">
        <v>0</v>
      </c>
      <c r="L344" s="313">
        <v>0</v>
      </c>
    </row>
    <row r="345" spans="1:12" hidden="1" collapsed="1">
      <c r="A345" s="47">
        <v>3</v>
      </c>
      <c r="B345" s="47">
        <v>3</v>
      </c>
      <c r="C345" s="48">
        <v>2</v>
      </c>
      <c r="D345" s="49">
        <v>2</v>
      </c>
      <c r="E345" s="50">
        <v>1</v>
      </c>
      <c r="F345" s="68">
        <v>2</v>
      </c>
      <c r="G345" s="50" t="s">
        <v>193</v>
      </c>
      <c r="H345" s="306">
        <v>316</v>
      </c>
      <c r="I345" s="313">
        <v>0</v>
      </c>
      <c r="J345" s="313">
        <v>0</v>
      </c>
      <c r="K345" s="313">
        <v>0</v>
      </c>
      <c r="L345" s="313">
        <v>0</v>
      </c>
    </row>
    <row r="346" spans="1:12" ht="25.5" hidden="1" customHeight="1" collapsed="1">
      <c r="A346" s="44">
        <v>3</v>
      </c>
      <c r="B346" s="44">
        <v>3</v>
      </c>
      <c r="C346" s="40">
        <v>2</v>
      </c>
      <c r="D346" s="41">
        <v>3</v>
      </c>
      <c r="E346" s="42"/>
      <c r="F346" s="63"/>
      <c r="G346" s="42" t="s">
        <v>194</v>
      </c>
      <c r="H346" s="306">
        <v>317</v>
      </c>
      <c r="I346" s="394">
        <f>I347</f>
        <v>0</v>
      </c>
      <c r="J346" s="402">
        <f>J347</f>
        <v>0</v>
      </c>
      <c r="K346" s="395">
        <f>K347</f>
        <v>0</v>
      </c>
      <c r="L346" s="395">
        <f>L347</f>
        <v>0</v>
      </c>
    </row>
    <row r="347" spans="1:12" ht="25.5" hidden="1" customHeight="1" collapsed="1">
      <c r="A347" s="44">
        <v>3</v>
      </c>
      <c r="B347" s="44">
        <v>3</v>
      </c>
      <c r="C347" s="40">
        <v>2</v>
      </c>
      <c r="D347" s="41">
        <v>3</v>
      </c>
      <c r="E347" s="42">
        <v>1</v>
      </c>
      <c r="F347" s="63"/>
      <c r="G347" s="42" t="s">
        <v>194</v>
      </c>
      <c r="H347" s="306">
        <v>318</v>
      </c>
      <c r="I347" s="394">
        <f>I348+I349</f>
        <v>0</v>
      </c>
      <c r="J347" s="394">
        <f>J348+J349</f>
        <v>0</v>
      </c>
      <c r="K347" s="394">
        <f>K348+K349</f>
        <v>0</v>
      </c>
      <c r="L347" s="394">
        <f>L348+L349</f>
        <v>0</v>
      </c>
    </row>
    <row r="348" spans="1:12" ht="25.5" hidden="1" customHeight="1" collapsed="1">
      <c r="A348" s="44">
        <v>3</v>
      </c>
      <c r="B348" s="44">
        <v>3</v>
      </c>
      <c r="C348" s="40">
        <v>2</v>
      </c>
      <c r="D348" s="41">
        <v>3</v>
      </c>
      <c r="E348" s="42">
        <v>1</v>
      </c>
      <c r="F348" s="63">
        <v>1</v>
      </c>
      <c r="G348" s="42" t="s">
        <v>195</v>
      </c>
      <c r="H348" s="306">
        <v>319</v>
      </c>
      <c r="I348" s="322">
        <v>0</v>
      </c>
      <c r="J348" s="322">
        <v>0</v>
      </c>
      <c r="K348" s="322">
        <v>0</v>
      </c>
      <c r="L348" s="321">
        <v>0</v>
      </c>
    </row>
    <row r="349" spans="1:12" ht="25.5" hidden="1" customHeight="1" collapsed="1">
      <c r="A349" s="44">
        <v>3</v>
      </c>
      <c r="B349" s="44">
        <v>3</v>
      </c>
      <c r="C349" s="40">
        <v>2</v>
      </c>
      <c r="D349" s="41">
        <v>3</v>
      </c>
      <c r="E349" s="42">
        <v>1</v>
      </c>
      <c r="F349" s="63">
        <v>2</v>
      </c>
      <c r="G349" s="42" t="s">
        <v>196</v>
      </c>
      <c r="H349" s="306">
        <v>320</v>
      </c>
      <c r="I349" s="313">
        <v>0</v>
      </c>
      <c r="J349" s="313">
        <v>0</v>
      </c>
      <c r="K349" s="313">
        <v>0</v>
      </c>
      <c r="L349" s="313">
        <v>0</v>
      </c>
    </row>
    <row r="350" spans="1:12" hidden="1" collapsed="1">
      <c r="A350" s="44">
        <v>3</v>
      </c>
      <c r="B350" s="44">
        <v>3</v>
      </c>
      <c r="C350" s="40">
        <v>2</v>
      </c>
      <c r="D350" s="41">
        <v>4</v>
      </c>
      <c r="E350" s="41"/>
      <c r="F350" s="43"/>
      <c r="G350" s="42" t="s">
        <v>197</v>
      </c>
      <c r="H350" s="306">
        <v>321</v>
      </c>
      <c r="I350" s="394">
        <f>I351</f>
        <v>0</v>
      </c>
      <c r="J350" s="402">
        <f>J351</f>
        <v>0</v>
      </c>
      <c r="K350" s="395">
        <f>K351</f>
        <v>0</v>
      </c>
      <c r="L350" s="395">
        <f>L351</f>
        <v>0</v>
      </c>
    </row>
    <row r="351" spans="1:12" hidden="1" collapsed="1">
      <c r="A351" s="53">
        <v>3</v>
      </c>
      <c r="B351" s="53">
        <v>3</v>
      </c>
      <c r="C351" s="37">
        <v>2</v>
      </c>
      <c r="D351" s="35">
        <v>4</v>
      </c>
      <c r="E351" s="35">
        <v>1</v>
      </c>
      <c r="F351" s="38"/>
      <c r="G351" s="42" t="s">
        <v>197</v>
      </c>
      <c r="H351" s="306">
        <v>322</v>
      </c>
      <c r="I351" s="398">
        <f>SUM(I352:I353)</f>
        <v>0</v>
      </c>
      <c r="J351" s="403">
        <f>SUM(J352:J353)</f>
        <v>0</v>
      </c>
      <c r="K351" s="399">
        <f>SUM(K352:K353)</f>
        <v>0</v>
      </c>
      <c r="L351" s="399">
        <f>SUM(L352:L353)</f>
        <v>0</v>
      </c>
    </row>
    <row r="352" spans="1:12" hidden="1" collapsed="1">
      <c r="A352" s="44">
        <v>3</v>
      </c>
      <c r="B352" s="44">
        <v>3</v>
      </c>
      <c r="C352" s="40">
        <v>2</v>
      </c>
      <c r="D352" s="41">
        <v>4</v>
      </c>
      <c r="E352" s="41">
        <v>1</v>
      </c>
      <c r="F352" s="43">
        <v>1</v>
      </c>
      <c r="G352" s="42" t="s">
        <v>198</v>
      </c>
      <c r="H352" s="306">
        <v>323</v>
      </c>
      <c r="I352" s="313">
        <v>0</v>
      </c>
      <c r="J352" s="313">
        <v>0</v>
      </c>
      <c r="K352" s="313">
        <v>0</v>
      </c>
      <c r="L352" s="313">
        <v>0</v>
      </c>
    </row>
    <row r="353" spans="1:12" hidden="1" collapsed="1">
      <c r="A353" s="44">
        <v>3</v>
      </c>
      <c r="B353" s="44">
        <v>3</v>
      </c>
      <c r="C353" s="40">
        <v>2</v>
      </c>
      <c r="D353" s="41">
        <v>4</v>
      </c>
      <c r="E353" s="41">
        <v>1</v>
      </c>
      <c r="F353" s="43">
        <v>2</v>
      </c>
      <c r="G353" s="42" t="s">
        <v>205</v>
      </c>
      <c r="H353" s="306">
        <v>324</v>
      </c>
      <c r="I353" s="313">
        <v>0</v>
      </c>
      <c r="J353" s="313">
        <v>0</v>
      </c>
      <c r="K353" s="313">
        <v>0</v>
      </c>
      <c r="L353" s="313">
        <v>0</v>
      </c>
    </row>
    <row r="354" spans="1:12" hidden="1" collapsed="1">
      <c r="A354" s="44">
        <v>3</v>
      </c>
      <c r="B354" s="44">
        <v>3</v>
      </c>
      <c r="C354" s="40">
        <v>2</v>
      </c>
      <c r="D354" s="41">
        <v>5</v>
      </c>
      <c r="E354" s="41"/>
      <c r="F354" s="43"/>
      <c r="G354" s="42" t="s">
        <v>200</v>
      </c>
      <c r="H354" s="306">
        <v>325</v>
      </c>
      <c r="I354" s="394">
        <f t="shared" ref="I354:L355" si="32">I355</f>
        <v>0</v>
      </c>
      <c r="J354" s="402">
        <f t="shared" si="32"/>
        <v>0</v>
      </c>
      <c r="K354" s="395">
        <f t="shared" si="32"/>
        <v>0</v>
      </c>
      <c r="L354" s="395">
        <f t="shared" si="32"/>
        <v>0</v>
      </c>
    </row>
    <row r="355" spans="1:12" hidden="1" collapsed="1">
      <c r="A355" s="53">
        <v>3</v>
      </c>
      <c r="B355" s="53">
        <v>3</v>
      </c>
      <c r="C355" s="37">
        <v>2</v>
      </c>
      <c r="D355" s="35">
        <v>5</v>
      </c>
      <c r="E355" s="35">
        <v>1</v>
      </c>
      <c r="F355" s="38"/>
      <c r="G355" s="42" t="s">
        <v>200</v>
      </c>
      <c r="H355" s="306">
        <v>326</v>
      </c>
      <c r="I355" s="398">
        <f t="shared" si="32"/>
        <v>0</v>
      </c>
      <c r="J355" s="403">
        <f t="shared" si="32"/>
        <v>0</v>
      </c>
      <c r="K355" s="399">
        <f t="shared" si="32"/>
        <v>0</v>
      </c>
      <c r="L355" s="399">
        <f t="shared" si="32"/>
        <v>0</v>
      </c>
    </row>
    <row r="356" spans="1:12" hidden="1" collapsed="1">
      <c r="A356" s="44">
        <v>3</v>
      </c>
      <c r="B356" s="44">
        <v>3</v>
      </c>
      <c r="C356" s="40">
        <v>2</v>
      </c>
      <c r="D356" s="41">
        <v>5</v>
      </c>
      <c r="E356" s="41">
        <v>1</v>
      </c>
      <c r="F356" s="43">
        <v>1</v>
      </c>
      <c r="G356" s="42" t="s">
        <v>200</v>
      </c>
      <c r="H356" s="306">
        <v>327</v>
      </c>
      <c r="I356" s="322">
        <v>0</v>
      </c>
      <c r="J356" s="322">
        <v>0</v>
      </c>
      <c r="K356" s="322">
        <v>0</v>
      </c>
      <c r="L356" s="321">
        <v>0</v>
      </c>
    </row>
    <row r="357" spans="1:12" hidden="1" collapsed="1">
      <c r="A357" s="44">
        <v>3</v>
      </c>
      <c r="B357" s="44">
        <v>3</v>
      </c>
      <c r="C357" s="40">
        <v>2</v>
      </c>
      <c r="D357" s="41">
        <v>6</v>
      </c>
      <c r="E357" s="41"/>
      <c r="F357" s="43"/>
      <c r="G357" s="42" t="s">
        <v>173</v>
      </c>
      <c r="H357" s="306">
        <v>328</v>
      </c>
      <c r="I357" s="394">
        <f t="shared" ref="I357:L358" si="33">I358</f>
        <v>0</v>
      </c>
      <c r="J357" s="402">
        <f t="shared" si="33"/>
        <v>0</v>
      </c>
      <c r="K357" s="395">
        <f t="shared" si="33"/>
        <v>0</v>
      </c>
      <c r="L357" s="395">
        <f t="shared" si="33"/>
        <v>0</v>
      </c>
    </row>
    <row r="358" spans="1:12" hidden="1" collapsed="1">
      <c r="A358" s="44">
        <v>3</v>
      </c>
      <c r="B358" s="44">
        <v>3</v>
      </c>
      <c r="C358" s="40">
        <v>2</v>
      </c>
      <c r="D358" s="41">
        <v>6</v>
      </c>
      <c r="E358" s="41">
        <v>1</v>
      </c>
      <c r="F358" s="43"/>
      <c r="G358" s="42" t="s">
        <v>173</v>
      </c>
      <c r="H358" s="306">
        <v>329</v>
      </c>
      <c r="I358" s="394">
        <f t="shared" si="33"/>
        <v>0</v>
      </c>
      <c r="J358" s="402">
        <f t="shared" si="33"/>
        <v>0</v>
      </c>
      <c r="K358" s="395">
        <f t="shared" si="33"/>
        <v>0</v>
      </c>
      <c r="L358" s="395">
        <f t="shared" si="33"/>
        <v>0</v>
      </c>
    </row>
    <row r="359" spans="1:12" hidden="1" collapsed="1">
      <c r="A359" s="47">
        <v>3</v>
      </c>
      <c r="B359" s="47">
        <v>3</v>
      </c>
      <c r="C359" s="48">
        <v>2</v>
      </c>
      <c r="D359" s="49">
        <v>6</v>
      </c>
      <c r="E359" s="49">
        <v>1</v>
      </c>
      <c r="F359" s="51">
        <v>1</v>
      </c>
      <c r="G359" s="50" t="s">
        <v>173</v>
      </c>
      <c r="H359" s="306">
        <v>330</v>
      </c>
      <c r="I359" s="322">
        <v>0</v>
      </c>
      <c r="J359" s="322">
        <v>0</v>
      </c>
      <c r="K359" s="322">
        <v>0</v>
      </c>
      <c r="L359" s="321">
        <v>0</v>
      </c>
    </row>
    <row r="360" spans="1:12" hidden="1" collapsed="1">
      <c r="A360" s="44">
        <v>3</v>
      </c>
      <c r="B360" s="44">
        <v>3</v>
      </c>
      <c r="C360" s="40">
        <v>2</v>
      </c>
      <c r="D360" s="41">
        <v>7</v>
      </c>
      <c r="E360" s="41"/>
      <c r="F360" s="43"/>
      <c r="G360" s="42" t="s">
        <v>201</v>
      </c>
      <c r="H360" s="306">
        <v>331</v>
      </c>
      <c r="I360" s="394">
        <f>I361</f>
        <v>0</v>
      </c>
      <c r="J360" s="402">
        <f>J361</f>
        <v>0</v>
      </c>
      <c r="K360" s="395">
        <f>K361</f>
        <v>0</v>
      </c>
      <c r="L360" s="395">
        <f>L361</f>
        <v>0</v>
      </c>
    </row>
    <row r="361" spans="1:12" hidden="1" collapsed="1">
      <c r="A361" s="47">
        <v>3</v>
      </c>
      <c r="B361" s="47">
        <v>3</v>
      </c>
      <c r="C361" s="48">
        <v>2</v>
      </c>
      <c r="D361" s="49">
        <v>7</v>
      </c>
      <c r="E361" s="49">
        <v>1</v>
      </c>
      <c r="F361" s="51"/>
      <c r="G361" s="42" t="s">
        <v>201</v>
      </c>
      <c r="H361" s="306">
        <v>332</v>
      </c>
      <c r="I361" s="394">
        <f>SUM(I362:I363)</f>
        <v>0</v>
      </c>
      <c r="J361" s="394">
        <f>SUM(J362:J363)</f>
        <v>0</v>
      </c>
      <c r="K361" s="394">
        <f>SUM(K362:K363)</f>
        <v>0</v>
      </c>
      <c r="L361" s="394">
        <f>SUM(L362:L363)</f>
        <v>0</v>
      </c>
    </row>
    <row r="362" spans="1:12" ht="25.5" hidden="1" customHeight="1" collapsed="1">
      <c r="A362" s="44">
        <v>3</v>
      </c>
      <c r="B362" s="44">
        <v>3</v>
      </c>
      <c r="C362" s="40">
        <v>2</v>
      </c>
      <c r="D362" s="41">
        <v>7</v>
      </c>
      <c r="E362" s="41">
        <v>1</v>
      </c>
      <c r="F362" s="43">
        <v>1</v>
      </c>
      <c r="G362" s="42" t="s">
        <v>202</v>
      </c>
      <c r="H362" s="306">
        <v>333</v>
      </c>
      <c r="I362" s="322">
        <v>0</v>
      </c>
      <c r="J362" s="322">
        <v>0</v>
      </c>
      <c r="K362" s="322">
        <v>0</v>
      </c>
      <c r="L362" s="321">
        <v>0</v>
      </c>
    </row>
    <row r="363" spans="1:12" ht="25.5" hidden="1" customHeight="1" collapsed="1">
      <c r="A363" s="44">
        <v>3</v>
      </c>
      <c r="B363" s="44">
        <v>3</v>
      </c>
      <c r="C363" s="40">
        <v>2</v>
      </c>
      <c r="D363" s="41">
        <v>7</v>
      </c>
      <c r="E363" s="41">
        <v>1</v>
      </c>
      <c r="F363" s="43">
        <v>2</v>
      </c>
      <c r="G363" s="42" t="s">
        <v>203</v>
      </c>
      <c r="H363" s="306">
        <v>334</v>
      </c>
      <c r="I363" s="313">
        <v>0</v>
      </c>
      <c r="J363" s="313">
        <v>0</v>
      </c>
      <c r="K363" s="313">
        <v>0</v>
      </c>
      <c r="L363" s="313">
        <v>0</v>
      </c>
    </row>
    <row r="364" spans="1:12">
      <c r="A364" s="17"/>
      <c r="B364" s="17"/>
      <c r="C364" s="18"/>
      <c r="D364" s="77"/>
      <c r="E364" s="78"/>
      <c r="F364" s="79"/>
      <c r="G364" s="80" t="s">
        <v>486</v>
      </c>
      <c r="H364" s="306">
        <v>335</v>
      </c>
      <c r="I364" s="405">
        <f>SUM(I30+I180)</f>
        <v>39070</v>
      </c>
      <c r="J364" s="405">
        <f>SUM(J30+J180)</f>
        <v>39070</v>
      </c>
      <c r="K364" s="405">
        <f>SUM(K30+K180)</f>
        <v>38094.840000000004</v>
      </c>
      <c r="L364" s="405">
        <f>SUM(L30+L180)</f>
        <v>38094.840000000004</v>
      </c>
    </row>
    <row r="365" spans="1:12">
      <c r="G365" s="81"/>
      <c r="H365" s="393"/>
      <c r="I365" s="82"/>
      <c r="J365" s="83"/>
      <c r="K365" s="83"/>
      <c r="L365" s="83"/>
    </row>
    <row r="366" spans="1:12">
      <c r="D366" s="84"/>
      <c r="E366" s="84"/>
      <c r="F366" s="20"/>
      <c r="G366" s="84" t="s">
        <v>207</v>
      </c>
      <c r="H366" s="353"/>
      <c r="I366" s="85"/>
      <c r="J366" s="83"/>
      <c r="K366" s="326" t="s">
        <v>208</v>
      </c>
      <c r="L366" s="85"/>
    </row>
    <row r="367" spans="1:12" ht="18.75" customHeight="1">
      <c r="A367" s="86"/>
      <c r="B367" s="86"/>
      <c r="C367" s="86"/>
      <c r="D367" s="87" t="s">
        <v>209</v>
      </c>
      <c r="E367"/>
      <c r="F367"/>
      <c r="G367"/>
      <c r="H367" s="327"/>
      <c r="I367" s="347" t="s">
        <v>210</v>
      </c>
      <c r="K367" s="616" t="s">
        <v>211</v>
      </c>
      <c r="L367" s="616"/>
    </row>
    <row r="368" spans="1:12" ht="15.75" customHeight="1">
      <c r="I368" s="88"/>
      <c r="K368" s="88"/>
      <c r="L368" s="88"/>
    </row>
    <row r="369" spans="4:12" ht="15.75" customHeight="1">
      <c r="D369" s="84"/>
      <c r="E369" s="84"/>
      <c r="F369" s="20"/>
      <c r="G369" s="84" t="s">
        <v>212</v>
      </c>
      <c r="I369" s="88"/>
      <c r="K369" s="326" t="s">
        <v>213</v>
      </c>
      <c r="L369" s="89"/>
    </row>
    <row r="370" spans="4:12" ht="24" customHeight="1">
      <c r="D370" s="617" t="s">
        <v>487</v>
      </c>
      <c r="E370" s="618"/>
      <c r="F370" s="618"/>
      <c r="G370" s="618"/>
      <c r="H370" s="90"/>
      <c r="I370" s="355" t="s">
        <v>210</v>
      </c>
      <c r="K370" s="616" t="s">
        <v>211</v>
      </c>
      <c r="L370" s="616"/>
    </row>
  </sheetData>
  <mergeCells count="25">
    <mergeCell ref="G6:K6"/>
    <mergeCell ref="K367:L367"/>
    <mergeCell ref="D370:G370"/>
    <mergeCell ref="K370:L370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G25:H25"/>
    <mergeCell ref="A26:I26"/>
    <mergeCell ref="A27:F28"/>
    <mergeCell ref="G27:G28"/>
    <mergeCell ref="H27:H28"/>
    <mergeCell ref="I27:J27"/>
  </mergeCells>
  <printOptions horizontalCentered="1"/>
  <pageMargins left="0" right="0" top="0" bottom="0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36</vt:i4>
      </vt:variant>
    </vt:vector>
  </HeadingPairs>
  <TitlesOfParts>
    <vt:vector size="36" baseType="lpstr">
      <vt:lpstr>Fr.Nr2SUV</vt:lpstr>
      <vt:lpstr>Fr.Nr.2SBSUV</vt:lpstr>
      <vt:lpstr>Fr.Nr.2SBSUV4.28</vt:lpstr>
      <vt:lpstr>Fr.Nr.2SBVez4.28</vt:lpstr>
      <vt:lpstr>Fr.Nr.2SBVLd4.28</vt:lpstr>
      <vt:lpstr>Fr.Nr.2SBVez3.24</vt:lpstr>
      <vt:lpstr>Fr.Nr.2SBSUV1.24</vt:lpstr>
      <vt:lpstr>Fr.Nr.2SBVez</vt:lpstr>
      <vt:lpstr>Fr.Nr.2SBG</vt:lpstr>
      <vt:lpstr>Fr.Nr.2SBLd</vt:lpstr>
      <vt:lpstr>Fr.Nr.2VBD(Covid)</vt:lpstr>
      <vt:lpstr>Fr.Nr.2VBDSUV</vt:lpstr>
      <vt:lpstr>Fr.Nr.2VBDVez</vt:lpstr>
      <vt:lpstr>Fr.Nr2VBDVLd</vt:lpstr>
      <vt:lpstr>Fr.Nr2ML(Covid)</vt:lpstr>
      <vt:lpstr>Fr.Nr.2MLSUV</vt:lpstr>
      <vt:lpstr>Fr.Nr.2MLVez</vt:lpstr>
      <vt:lpstr>Fr.Nr.2MLGir</vt:lpstr>
      <vt:lpstr>Fr.Nr.2MLVLd</vt:lpstr>
      <vt:lpstr>Fr.Nr.2SSUV</vt:lpstr>
      <vt:lpstr>Fr.Nr.2SVez</vt:lpstr>
      <vt:lpstr>Fr.Nr.2SGir</vt:lpstr>
      <vt:lpstr>Fr.Nr.2SVLd</vt:lpstr>
      <vt:lpstr>Pazyma apie pajamas</vt:lpstr>
      <vt:lpstr>Fr.Nr.S1_7</vt:lpstr>
      <vt:lpstr>GautosFPFunk</vt:lpstr>
      <vt:lpstr>GautosFPŠalt</vt:lpstr>
      <vt:lpstr>SukauptosFSŠalt.</vt:lpstr>
      <vt:lpstr>SukauptosFSfunkc.</vt:lpstr>
      <vt:lpstr>9priedas</vt:lpstr>
      <vt:lpstr>Pažyma9priedo</vt:lpstr>
      <vt:lpstr>Pažymaetatų</vt:lpstr>
      <vt:lpstr>Fr.Nr.B-2Vez</vt:lpstr>
      <vt:lpstr>Fr.Nr.B-2Gir</vt:lpstr>
      <vt:lpstr>Fr.Nr.B-2Darz</vt:lpstr>
      <vt:lpstr>Tikslinės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VPM</cp:lastModifiedBy>
  <cp:lastPrinted>2022-01-17T06:06:58Z</cp:lastPrinted>
  <dcterms:created xsi:type="dcterms:W3CDTF">2019-01-14T20:28:53Z</dcterms:created>
  <dcterms:modified xsi:type="dcterms:W3CDTF">2022-05-10T06:42:29Z</dcterms:modified>
</cp:coreProperties>
</file>