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biudzeto_vykdymo\"/>
    </mc:Choice>
  </mc:AlternateContent>
  <bookViews>
    <workbookView xWindow="0" yWindow="0" windowWidth="28800" windowHeight="11730" tabRatio="935" firstSheet="10" activeTab="10"/>
  </bookViews>
  <sheets>
    <sheet name="Fr.Nr.2SGir" sheetId="22" r:id="rId1"/>
    <sheet name="Fr.Nr.2Svez" sheetId="21" r:id="rId2"/>
    <sheet name="Fr.Nr.2SSuv" sheetId="20" r:id="rId3"/>
    <sheet name="Fr.Nr2SBGir24" sheetId="19" r:id="rId4"/>
    <sheet name="Fr.Nr.2SBVez24" sheetId="18" r:id="rId5"/>
    <sheet name="Fr.Nr.2SBSuv24" sheetId="17" r:id="rId6"/>
    <sheet name="Fr.Nr.2SBGir28" sheetId="16" r:id="rId7"/>
    <sheet name="Fr.Nr.2SBVez28" sheetId="15" r:id="rId8"/>
    <sheet name="Fr.Nr.2SBSuv28" sheetId="14" r:id="rId9"/>
    <sheet name="Fr.Nr.2SBSUV" sheetId="13" r:id="rId10"/>
    <sheet name="Fr.Nr.2MLGir" sheetId="25" r:id="rId11"/>
    <sheet name="Fr.Nr2MLVez" sheetId="24" r:id="rId12"/>
    <sheet name="Fr.Nr.2MLSuv" sheetId="23" r:id="rId13"/>
    <sheet name="Fr.Nr.2SUV" sheetId="1" r:id="rId14"/>
    <sheet name="PažymagautšFSŠalt." sheetId="9" r:id="rId15"/>
    <sheet name="PažymaGautųFSfunkc" sheetId="10" r:id="rId16"/>
    <sheet name="Pažyma apie pajamas" sheetId="12" r:id="rId17"/>
    <sheet name="Fr.Nr.S-7" sheetId="11" r:id="rId18"/>
    <sheet name="9priedas" sheetId="4" r:id="rId19"/>
    <sheet name="9priedopažyma" sheetId="5" r:id="rId20"/>
    <sheet name="SukauptosFSŠalt." sheetId="2" r:id="rId21"/>
    <sheet name="SukauptosFSfunkc." sheetId="3" r:id="rId22"/>
    <sheet name="Fr.Nr.B-2Vez" sheetId="8" r:id="rId23"/>
    <sheet name="Fr.Nr.B-2Gir." sheetId="7" r:id="rId24"/>
    <sheet name="Pažyma dėl etatų" sheetId="6" r:id="rId25"/>
  </sheets>
  <calcPr calcId="162913"/>
</workbook>
</file>

<file path=xl/calcChain.xml><?xml version="1.0" encoding="utf-8"?>
<calcChain xmlns="http://schemas.openxmlformats.org/spreadsheetml/2006/main">
  <c r="M32" i="8" l="1"/>
  <c r="H32" i="7"/>
  <c r="H24" i="7"/>
  <c r="H25" i="7" s="1"/>
  <c r="K82" i="4" l="1"/>
  <c r="J82" i="4"/>
  <c r="J81" i="4" s="1"/>
  <c r="I82" i="4"/>
  <c r="K81" i="4"/>
  <c r="I81" i="4"/>
  <c r="K75" i="4"/>
  <c r="K74" i="4" s="1"/>
  <c r="J75" i="4"/>
  <c r="J74" i="4" s="1"/>
  <c r="I75" i="4"/>
  <c r="I74" i="4"/>
  <c r="K69" i="4"/>
  <c r="J69" i="4"/>
  <c r="J65" i="4" s="1"/>
  <c r="I69" i="4"/>
  <c r="K66" i="4"/>
  <c r="K65" i="4" s="1"/>
  <c r="J66" i="4"/>
  <c r="I66" i="4"/>
  <c r="I65" i="4" s="1"/>
  <c r="K59" i="4"/>
  <c r="J59" i="4"/>
  <c r="I59" i="4"/>
  <c r="K54" i="4"/>
  <c r="J54" i="4"/>
  <c r="I54" i="4"/>
  <c r="K51" i="4"/>
  <c r="J51" i="4"/>
  <c r="I51" i="4"/>
  <c r="I47" i="4" s="1"/>
  <c r="K48" i="4"/>
  <c r="J48" i="4"/>
  <c r="J47" i="4" s="1"/>
  <c r="I48" i="4"/>
  <c r="K47" i="4"/>
  <c r="K43" i="4"/>
  <c r="K42" i="4" s="1"/>
  <c r="J43" i="4"/>
  <c r="J42" i="4" s="1"/>
  <c r="I43" i="4"/>
  <c r="I42" i="4"/>
  <c r="K39" i="4"/>
  <c r="J39" i="4"/>
  <c r="I39" i="4"/>
  <c r="K37" i="4"/>
  <c r="J37" i="4"/>
  <c r="I37" i="4"/>
  <c r="K32" i="4"/>
  <c r="J32" i="4"/>
  <c r="J31" i="4" s="1"/>
  <c r="I32" i="4"/>
  <c r="K31" i="4"/>
  <c r="I31" i="4"/>
  <c r="H33" i="3"/>
  <c r="H28" i="3"/>
  <c r="H23" i="3"/>
  <c r="H19" i="3"/>
  <c r="H25" i="2"/>
  <c r="H20" i="2"/>
  <c r="K30" i="4" l="1"/>
  <c r="K90" i="4" s="1"/>
  <c r="I30" i="4"/>
  <c r="I90" i="4" s="1"/>
  <c r="J30" i="4"/>
  <c r="J90" i="4" s="1"/>
  <c r="D46" i="5"/>
  <c r="D45" i="5"/>
  <c r="C45" i="5" s="1"/>
  <c r="D41" i="5"/>
  <c r="D40" i="5"/>
  <c r="C40" i="5" s="1"/>
  <c r="D35" i="5"/>
  <c r="C35" i="5" s="1"/>
  <c r="D31" i="5"/>
  <c r="D30" i="5"/>
  <c r="D29" i="5"/>
  <c r="C54" i="5"/>
  <c r="C53" i="5"/>
  <c r="C52" i="5"/>
  <c r="C51" i="5"/>
  <c r="C50" i="5"/>
  <c r="C49" i="5"/>
  <c r="C48" i="5"/>
  <c r="C47" i="5"/>
  <c r="C46" i="5"/>
  <c r="C44" i="5"/>
  <c r="C43" i="5"/>
  <c r="C42" i="5"/>
  <c r="C41" i="5"/>
  <c r="C39" i="5"/>
  <c r="H37" i="5"/>
  <c r="H26" i="5" s="1"/>
  <c r="H55" i="5" s="1"/>
  <c r="G37" i="5"/>
  <c r="F37" i="5"/>
  <c r="F26" i="5" s="1"/>
  <c r="E37" i="5"/>
  <c r="C36" i="5"/>
  <c r="C34" i="5"/>
  <c r="C33" i="5"/>
  <c r="C32" i="5"/>
  <c r="C31" i="5"/>
  <c r="C30" i="5"/>
  <c r="C29" i="5"/>
  <c r="C28" i="5"/>
  <c r="C27" i="5"/>
  <c r="G26" i="5"/>
  <c r="G55" i="5" s="1"/>
  <c r="E26" i="5"/>
  <c r="E55" i="5" s="1"/>
  <c r="C25" i="5"/>
  <c r="C24" i="5"/>
  <c r="F55" i="5"/>
  <c r="D37" i="5" l="1"/>
  <c r="C37" i="5" s="1"/>
  <c r="C22" i="5"/>
  <c r="D26" i="5"/>
  <c r="C26" i="5" s="1"/>
  <c r="D55" i="5" l="1"/>
  <c r="C55" i="5" s="1"/>
  <c r="H32" i="8" l="1"/>
  <c r="H20" i="8"/>
  <c r="H22" i="8"/>
  <c r="H23" i="8" s="1"/>
  <c r="M33" i="8"/>
  <c r="N32" i="8"/>
  <c r="O32" i="8"/>
  <c r="M28" i="8"/>
  <c r="M27" i="8"/>
  <c r="M26" i="8"/>
  <c r="M25" i="8"/>
  <c r="M24" i="8"/>
  <c r="M22" i="8"/>
  <c r="N20" i="8"/>
  <c r="M20" i="8"/>
  <c r="M31" i="8"/>
  <c r="M30" i="8"/>
  <c r="N30" i="8"/>
  <c r="H33" i="7"/>
  <c r="M33" i="7"/>
  <c r="M32" i="7"/>
  <c r="J24" i="7"/>
  <c r="P32" i="7"/>
  <c r="M25" i="7"/>
  <c r="M24" i="7"/>
  <c r="L357" i="14" l="1"/>
  <c r="K357" i="14"/>
  <c r="J357" i="14"/>
  <c r="I357" i="14"/>
  <c r="L356" i="14"/>
  <c r="K356" i="14"/>
  <c r="J356" i="14"/>
  <c r="I356" i="14"/>
  <c r="L354" i="14"/>
  <c r="K354" i="14"/>
  <c r="J354" i="14"/>
  <c r="I354" i="14"/>
  <c r="L353" i="14"/>
  <c r="K353" i="14"/>
  <c r="J353" i="14"/>
  <c r="I353" i="14"/>
  <c r="L351" i="14"/>
  <c r="K351" i="14"/>
  <c r="J351" i="14"/>
  <c r="I351" i="14"/>
  <c r="L350" i="14"/>
  <c r="K350" i="14"/>
  <c r="J350" i="14"/>
  <c r="I350" i="14"/>
  <c r="L347" i="14"/>
  <c r="K347" i="14"/>
  <c r="J347" i="14"/>
  <c r="I347" i="14"/>
  <c r="L346" i="14"/>
  <c r="K346" i="14"/>
  <c r="J346" i="14"/>
  <c r="I346" i="14"/>
  <c r="L343" i="14"/>
  <c r="K343" i="14"/>
  <c r="J343" i="14"/>
  <c r="I343" i="14"/>
  <c r="L342" i="14"/>
  <c r="K342" i="14"/>
  <c r="J342" i="14"/>
  <c r="I342" i="14"/>
  <c r="L339" i="14"/>
  <c r="K339" i="14"/>
  <c r="J339" i="14"/>
  <c r="I339" i="14"/>
  <c r="L338" i="14"/>
  <c r="K338" i="14"/>
  <c r="J338" i="14"/>
  <c r="I338" i="14"/>
  <c r="L335" i="14"/>
  <c r="K335" i="14"/>
  <c r="J335" i="14"/>
  <c r="I335" i="14"/>
  <c r="L332" i="14"/>
  <c r="K332" i="14"/>
  <c r="J332" i="14"/>
  <c r="I332" i="14"/>
  <c r="L330" i="14"/>
  <c r="K330" i="14"/>
  <c r="J330" i="14"/>
  <c r="I330" i="14"/>
  <c r="L329" i="14"/>
  <c r="K329" i="14"/>
  <c r="J329" i="14"/>
  <c r="I329" i="14"/>
  <c r="L328" i="14"/>
  <c r="K328" i="14"/>
  <c r="J328" i="14"/>
  <c r="I328" i="14"/>
  <c r="L325" i="14"/>
  <c r="K325" i="14"/>
  <c r="J325" i="14"/>
  <c r="I325" i="14"/>
  <c r="L324" i="14"/>
  <c r="K324" i="14"/>
  <c r="J324" i="14"/>
  <c r="I324" i="14"/>
  <c r="L322" i="14"/>
  <c r="K322" i="14"/>
  <c r="J322" i="14"/>
  <c r="I322" i="14"/>
  <c r="L321" i="14"/>
  <c r="K321" i="14"/>
  <c r="J321" i="14"/>
  <c r="I321" i="14"/>
  <c r="L319" i="14"/>
  <c r="K319" i="14"/>
  <c r="J319" i="14"/>
  <c r="I319" i="14"/>
  <c r="L318" i="14"/>
  <c r="K318" i="14"/>
  <c r="J318" i="14"/>
  <c r="I318" i="14"/>
  <c r="L315" i="14"/>
  <c r="K315" i="14"/>
  <c r="J315" i="14"/>
  <c r="I315" i="14"/>
  <c r="L314" i="14"/>
  <c r="K314" i="14"/>
  <c r="J314" i="14"/>
  <c r="I314" i="14"/>
  <c r="L311" i="14"/>
  <c r="K311" i="14"/>
  <c r="J311" i="14"/>
  <c r="I311" i="14"/>
  <c r="L310" i="14"/>
  <c r="K310" i="14"/>
  <c r="J310" i="14"/>
  <c r="I310" i="14"/>
  <c r="L307" i="14"/>
  <c r="K307" i="14"/>
  <c r="J307" i="14"/>
  <c r="I307" i="14"/>
  <c r="L306" i="14"/>
  <c r="K306" i="14"/>
  <c r="J306" i="14"/>
  <c r="I306" i="14"/>
  <c r="L303" i="14"/>
  <c r="K303" i="14"/>
  <c r="J303" i="14"/>
  <c r="I303" i="14"/>
  <c r="L300" i="14"/>
  <c r="K300" i="14"/>
  <c r="J300" i="14"/>
  <c r="I300" i="14"/>
  <c r="L298" i="14"/>
  <c r="K298" i="14"/>
  <c r="J298" i="14"/>
  <c r="I298" i="14"/>
  <c r="L297" i="14"/>
  <c r="K297" i="14"/>
  <c r="J297" i="14"/>
  <c r="I297" i="14"/>
  <c r="L296" i="14"/>
  <c r="K296" i="14"/>
  <c r="J296" i="14"/>
  <c r="I296" i="14"/>
  <c r="L295" i="14"/>
  <c r="K295" i="14"/>
  <c r="J295" i="14"/>
  <c r="I295" i="14"/>
  <c r="L292" i="14"/>
  <c r="K292" i="14"/>
  <c r="J292" i="14"/>
  <c r="I292" i="14"/>
  <c r="L291" i="14"/>
  <c r="K291" i="14"/>
  <c r="J291" i="14"/>
  <c r="I291" i="14"/>
  <c r="L289" i="14"/>
  <c r="K289" i="14"/>
  <c r="J289" i="14"/>
  <c r="I289" i="14"/>
  <c r="L288" i="14"/>
  <c r="K288" i="14"/>
  <c r="J288" i="14"/>
  <c r="I288" i="14"/>
  <c r="L286" i="14"/>
  <c r="K286" i="14"/>
  <c r="J286" i="14"/>
  <c r="I286" i="14"/>
  <c r="L285" i="14"/>
  <c r="K285" i="14"/>
  <c r="J285" i="14"/>
  <c r="I285" i="14"/>
  <c r="L282" i="14"/>
  <c r="K282" i="14"/>
  <c r="J282" i="14"/>
  <c r="I282" i="14"/>
  <c r="L281" i="14"/>
  <c r="K281" i="14"/>
  <c r="J281" i="14"/>
  <c r="I281" i="14"/>
  <c r="L278" i="14"/>
  <c r="K278" i="14"/>
  <c r="J278" i="14"/>
  <c r="I278" i="14"/>
  <c r="L277" i="14"/>
  <c r="K277" i="14"/>
  <c r="J277" i="14"/>
  <c r="I277" i="14"/>
  <c r="L274" i="14"/>
  <c r="K274" i="14"/>
  <c r="J274" i="14"/>
  <c r="I274" i="14"/>
  <c r="L273" i="14"/>
  <c r="K273" i="14"/>
  <c r="J273" i="14"/>
  <c r="I273" i="14"/>
  <c r="L270" i="14"/>
  <c r="K270" i="14"/>
  <c r="J270" i="14"/>
  <c r="I270" i="14"/>
  <c r="L267" i="14"/>
  <c r="K267" i="14"/>
  <c r="J267" i="14"/>
  <c r="I267" i="14"/>
  <c r="L265" i="14"/>
  <c r="K265" i="14"/>
  <c r="J265" i="14"/>
  <c r="I265" i="14"/>
  <c r="L264" i="14"/>
  <c r="K264" i="14"/>
  <c r="J264" i="14"/>
  <c r="I264" i="14"/>
  <c r="L263" i="14"/>
  <c r="K263" i="14"/>
  <c r="J263" i="14"/>
  <c r="I263" i="14"/>
  <c r="L260" i="14"/>
  <c r="K260" i="14"/>
  <c r="J260" i="14"/>
  <c r="I260" i="14"/>
  <c r="L259" i="14"/>
  <c r="K259" i="14"/>
  <c r="J259" i="14"/>
  <c r="I259" i="14"/>
  <c r="L257" i="14"/>
  <c r="K257" i="14"/>
  <c r="J257" i="14"/>
  <c r="I257" i="14"/>
  <c r="L256" i="14"/>
  <c r="K256" i="14"/>
  <c r="J256" i="14"/>
  <c r="I256" i="14"/>
  <c r="L254" i="14"/>
  <c r="K254" i="14"/>
  <c r="J254" i="14"/>
  <c r="I254" i="14"/>
  <c r="L253" i="14"/>
  <c r="K253" i="14"/>
  <c r="J253" i="14"/>
  <c r="I253" i="14"/>
  <c r="L250" i="14"/>
  <c r="K250" i="14"/>
  <c r="J250" i="14"/>
  <c r="I250" i="14"/>
  <c r="L249" i="14"/>
  <c r="K249" i="14"/>
  <c r="J249" i="14"/>
  <c r="I249" i="14"/>
  <c r="L246" i="14"/>
  <c r="K246" i="14"/>
  <c r="J246" i="14"/>
  <c r="I246" i="14"/>
  <c r="L245" i="14"/>
  <c r="K245" i="14"/>
  <c r="J245" i="14"/>
  <c r="I245" i="14"/>
  <c r="L242" i="14"/>
  <c r="K242" i="14"/>
  <c r="J242" i="14"/>
  <c r="I242" i="14"/>
  <c r="L241" i="14"/>
  <c r="K241" i="14"/>
  <c r="J241" i="14"/>
  <c r="I241" i="14"/>
  <c r="L238" i="14"/>
  <c r="K238" i="14"/>
  <c r="J238" i="14"/>
  <c r="I238" i="14"/>
  <c r="L235" i="14"/>
  <c r="K235" i="14"/>
  <c r="J235" i="14"/>
  <c r="I235" i="14"/>
  <c r="L233" i="14"/>
  <c r="K233" i="14"/>
  <c r="J233" i="14"/>
  <c r="I233" i="14"/>
  <c r="L232" i="14"/>
  <c r="K232" i="14"/>
  <c r="J232" i="14"/>
  <c r="I232" i="14"/>
  <c r="L231" i="14"/>
  <c r="K231" i="14"/>
  <c r="J231" i="14"/>
  <c r="I231" i="14"/>
  <c r="L230" i="14"/>
  <c r="K230" i="14"/>
  <c r="J230" i="14"/>
  <c r="I230" i="14"/>
  <c r="L226" i="14"/>
  <c r="K226" i="14"/>
  <c r="J226" i="14"/>
  <c r="I226" i="14"/>
  <c r="L225" i="14"/>
  <c r="K225" i="14"/>
  <c r="J225" i="14"/>
  <c r="I225" i="14"/>
  <c r="L224" i="14"/>
  <c r="K224" i="14"/>
  <c r="J224" i="14"/>
  <c r="I224" i="14"/>
  <c r="L222" i="14"/>
  <c r="K222" i="14"/>
  <c r="J222" i="14"/>
  <c r="I222" i="14"/>
  <c r="L221" i="14"/>
  <c r="K221" i="14"/>
  <c r="J221" i="14"/>
  <c r="I221" i="14"/>
  <c r="L220" i="14"/>
  <c r="K220" i="14"/>
  <c r="J220" i="14"/>
  <c r="I220" i="14"/>
  <c r="L213" i="14"/>
  <c r="K213" i="14"/>
  <c r="J213" i="14"/>
  <c r="I213" i="14"/>
  <c r="L212" i="14"/>
  <c r="K212" i="14"/>
  <c r="J212" i="14"/>
  <c r="I212" i="14"/>
  <c r="L210" i="14"/>
  <c r="K210" i="14"/>
  <c r="J210" i="14"/>
  <c r="I210" i="14"/>
  <c r="L209" i="14"/>
  <c r="K209" i="14"/>
  <c r="J209" i="14"/>
  <c r="I209" i="14"/>
  <c r="L208" i="14"/>
  <c r="K208" i="14"/>
  <c r="J208" i="14"/>
  <c r="I208" i="14"/>
  <c r="L203" i="14"/>
  <c r="K203" i="14"/>
  <c r="J203" i="14"/>
  <c r="I203" i="14"/>
  <c r="L202" i="14"/>
  <c r="K202" i="14"/>
  <c r="J202" i="14"/>
  <c r="I202" i="14"/>
  <c r="L201" i="14"/>
  <c r="K201" i="14"/>
  <c r="J201" i="14"/>
  <c r="I201" i="14"/>
  <c r="L199" i="14"/>
  <c r="K199" i="14"/>
  <c r="J199" i="14"/>
  <c r="I199" i="14"/>
  <c r="L198" i="14"/>
  <c r="K198" i="14"/>
  <c r="J198" i="14"/>
  <c r="I198" i="14"/>
  <c r="L194" i="14"/>
  <c r="K194" i="14"/>
  <c r="J194" i="14"/>
  <c r="I194" i="14"/>
  <c r="L193" i="14"/>
  <c r="K193" i="14"/>
  <c r="J193" i="14"/>
  <c r="I193" i="14"/>
  <c r="P188" i="14"/>
  <c r="O188" i="14"/>
  <c r="N188" i="14"/>
  <c r="M188" i="14"/>
  <c r="L188" i="14"/>
  <c r="K188" i="14"/>
  <c r="J188" i="14"/>
  <c r="I188" i="14"/>
  <c r="L187" i="14"/>
  <c r="K187" i="14"/>
  <c r="J187" i="14"/>
  <c r="I187" i="14"/>
  <c r="L183" i="14"/>
  <c r="K183" i="14"/>
  <c r="J183" i="14"/>
  <c r="I183" i="14"/>
  <c r="L182" i="14"/>
  <c r="K182" i="14"/>
  <c r="J182" i="14"/>
  <c r="I182" i="14"/>
  <c r="L180" i="14"/>
  <c r="K180" i="14"/>
  <c r="J180" i="14"/>
  <c r="I180" i="14"/>
  <c r="L179" i="14"/>
  <c r="K179" i="14"/>
  <c r="J179" i="14"/>
  <c r="I179" i="14"/>
  <c r="L178" i="14"/>
  <c r="K178" i="14"/>
  <c r="J178" i="14"/>
  <c r="I178" i="14"/>
  <c r="L177" i="14"/>
  <c r="K177" i="14"/>
  <c r="J177" i="14"/>
  <c r="I177" i="14"/>
  <c r="L176" i="14"/>
  <c r="K176" i="14"/>
  <c r="J176" i="14"/>
  <c r="I176" i="14"/>
  <c r="L172" i="14"/>
  <c r="K172" i="14"/>
  <c r="J172" i="14"/>
  <c r="I172" i="14"/>
  <c r="L171" i="14"/>
  <c r="K171" i="14"/>
  <c r="J171" i="14"/>
  <c r="I171" i="14"/>
  <c r="L167" i="14"/>
  <c r="K167" i="14"/>
  <c r="J167" i="14"/>
  <c r="I167" i="14"/>
  <c r="L166" i="14"/>
  <c r="K166" i="14"/>
  <c r="J166" i="14"/>
  <c r="I166" i="14"/>
  <c r="L165" i="14"/>
  <c r="K165" i="14"/>
  <c r="J165" i="14"/>
  <c r="I165" i="14"/>
  <c r="L163" i="14"/>
  <c r="K163" i="14"/>
  <c r="J163" i="14"/>
  <c r="I163" i="14"/>
  <c r="L162" i="14"/>
  <c r="K162" i="14"/>
  <c r="J162" i="14"/>
  <c r="I162" i="14"/>
  <c r="L161" i="14"/>
  <c r="K161" i="14"/>
  <c r="J161" i="14"/>
  <c r="I161" i="14"/>
  <c r="L160" i="14"/>
  <c r="K160" i="14"/>
  <c r="J160" i="14"/>
  <c r="I160" i="14"/>
  <c r="L158" i="14"/>
  <c r="K158" i="14"/>
  <c r="J158" i="14"/>
  <c r="I158" i="14"/>
  <c r="L157" i="14"/>
  <c r="K157" i="14"/>
  <c r="J157" i="14"/>
  <c r="I157" i="14"/>
  <c r="L153" i="14"/>
  <c r="K153" i="14"/>
  <c r="J153" i="14"/>
  <c r="I153" i="14"/>
  <c r="L152" i="14"/>
  <c r="K152" i="14"/>
  <c r="J152" i="14"/>
  <c r="I152" i="14"/>
  <c r="L151" i="14"/>
  <c r="K151" i="14"/>
  <c r="J151" i="14"/>
  <c r="I151" i="14"/>
  <c r="L150" i="14"/>
  <c r="K150" i="14"/>
  <c r="J150" i="14"/>
  <c r="I150" i="14"/>
  <c r="L147" i="14"/>
  <c r="K147" i="14"/>
  <c r="J147" i="14"/>
  <c r="I147" i="14"/>
  <c r="L146" i="14"/>
  <c r="K146" i="14"/>
  <c r="J146" i="14"/>
  <c r="I146" i="14"/>
  <c r="L145" i="14"/>
  <c r="K145" i="14"/>
  <c r="J145" i="14"/>
  <c r="I145" i="14"/>
  <c r="L143" i="14"/>
  <c r="K143" i="14"/>
  <c r="J143" i="14"/>
  <c r="I143" i="14"/>
  <c r="L142" i="14"/>
  <c r="K142" i="14"/>
  <c r="J142" i="14"/>
  <c r="I142" i="14"/>
  <c r="L139" i="14"/>
  <c r="K139" i="14"/>
  <c r="J139" i="14"/>
  <c r="I139" i="14"/>
  <c r="L138" i="14"/>
  <c r="K138" i="14"/>
  <c r="J138" i="14"/>
  <c r="I138" i="14"/>
  <c r="L137" i="14"/>
  <c r="K137" i="14"/>
  <c r="J137" i="14"/>
  <c r="I137" i="14"/>
  <c r="L134" i="14"/>
  <c r="K134" i="14"/>
  <c r="J134" i="14"/>
  <c r="I134" i="14"/>
  <c r="L133" i="14"/>
  <c r="K133" i="14"/>
  <c r="J133" i="14"/>
  <c r="I133" i="14"/>
  <c r="L132" i="14"/>
  <c r="K132" i="14"/>
  <c r="J132" i="14"/>
  <c r="I132" i="14"/>
  <c r="L131" i="14"/>
  <c r="K131" i="14"/>
  <c r="J131" i="14"/>
  <c r="I131" i="14"/>
  <c r="L129" i="14"/>
  <c r="K129" i="14"/>
  <c r="J129" i="14"/>
  <c r="I129" i="14"/>
  <c r="L128" i="14"/>
  <c r="K128" i="14"/>
  <c r="J128" i="14"/>
  <c r="I128" i="14"/>
  <c r="L127" i="14"/>
  <c r="K127" i="14"/>
  <c r="J127" i="14"/>
  <c r="I127" i="14"/>
  <c r="L125" i="14"/>
  <c r="K125" i="14"/>
  <c r="J125" i="14"/>
  <c r="I125" i="14"/>
  <c r="L124" i="14"/>
  <c r="K124" i="14"/>
  <c r="J124" i="14"/>
  <c r="I124" i="14"/>
  <c r="L123" i="14"/>
  <c r="K123" i="14"/>
  <c r="J123" i="14"/>
  <c r="I123" i="14"/>
  <c r="L121" i="14"/>
  <c r="K121" i="14"/>
  <c r="J121" i="14"/>
  <c r="I121" i="14"/>
  <c r="L120" i="14"/>
  <c r="K120" i="14"/>
  <c r="J120" i="14"/>
  <c r="I120" i="14"/>
  <c r="L119" i="14"/>
  <c r="K119" i="14"/>
  <c r="J119" i="14"/>
  <c r="I119" i="14"/>
  <c r="L117" i="14"/>
  <c r="K117" i="14"/>
  <c r="J117" i="14"/>
  <c r="I117" i="14"/>
  <c r="L116" i="14"/>
  <c r="K116" i="14"/>
  <c r="J116" i="14"/>
  <c r="I116" i="14"/>
  <c r="L115" i="14"/>
  <c r="K115" i="14"/>
  <c r="J115" i="14"/>
  <c r="I115" i="14"/>
  <c r="L112" i="14"/>
  <c r="K112" i="14"/>
  <c r="J112" i="14"/>
  <c r="I112" i="14"/>
  <c r="L111" i="14"/>
  <c r="K111" i="14"/>
  <c r="J111" i="14"/>
  <c r="I111" i="14"/>
  <c r="L110" i="14"/>
  <c r="K110" i="14"/>
  <c r="J110" i="14"/>
  <c r="I110" i="14"/>
  <c r="L109" i="14"/>
  <c r="K109" i="14"/>
  <c r="J109" i="14"/>
  <c r="I109" i="14"/>
  <c r="L106" i="14"/>
  <c r="K106" i="14"/>
  <c r="J106" i="14"/>
  <c r="I106" i="14"/>
  <c r="L105" i="14"/>
  <c r="K105" i="14"/>
  <c r="J105" i="14"/>
  <c r="I105" i="14"/>
  <c r="L102" i="14"/>
  <c r="K102" i="14"/>
  <c r="J102" i="14"/>
  <c r="I102" i="14"/>
  <c r="L101" i="14"/>
  <c r="K101" i="14"/>
  <c r="J101" i="14"/>
  <c r="I101" i="14"/>
  <c r="L100" i="14"/>
  <c r="K100" i="14"/>
  <c r="J100" i="14"/>
  <c r="I100" i="14"/>
  <c r="L97" i="14"/>
  <c r="K97" i="14"/>
  <c r="J97" i="14"/>
  <c r="I97" i="14"/>
  <c r="L96" i="14"/>
  <c r="K96" i="14"/>
  <c r="J96" i="14"/>
  <c r="I96" i="14"/>
  <c r="L95" i="14"/>
  <c r="K95" i="14"/>
  <c r="J95" i="14"/>
  <c r="I95" i="14"/>
  <c r="L92" i="14"/>
  <c r="K92" i="14"/>
  <c r="J92" i="14"/>
  <c r="I92" i="14"/>
  <c r="L91" i="14"/>
  <c r="K91" i="14"/>
  <c r="J91" i="14"/>
  <c r="I91" i="14"/>
  <c r="L90" i="14"/>
  <c r="K90" i="14"/>
  <c r="J90" i="14"/>
  <c r="I90" i="14"/>
  <c r="L89" i="14"/>
  <c r="K89" i="14"/>
  <c r="J89" i="14"/>
  <c r="I89" i="14"/>
  <c r="L85" i="14"/>
  <c r="K85" i="14"/>
  <c r="J85" i="14"/>
  <c r="I85" i="14"/>
  <c r="L84" i="14"/>
  <c r="K84" i="14"/>
  <c r="J84" i="14"/>
  <c r="I84" i="14"/>
  <c r="L83" i="14"/>
  <c r="K83" i="14"/>
  <c r="J83" i="14"/>
  <c r="I83" i="14"/>
  <c r="L82" i="14"/>
  <c r="K82" i="14"/>
  <c r="J82" i="14"/>
  <c r="I82" i="14"/>
  <c r="L80" i="14"/>
  <c r="K80" i="14"/>
  <c r="J80" i="14"/>
  <c r="I80" i="14"/>
  <c r="L79" i="14"/>
  <c r="K79" i="14"/>
  <c r="J79" i="14"/>
  <c r="I79" i="14"/>
  <c r="L78" i="14"/>
  <c r="K78" i="14"/>
  <c r="J78" i="14"/>
  <c r="I78" i="14"/>
  <c r="L74" i="14"/>
  <c r="K74" i="14"/>
  <c r="J74" i="14"/>
  <c r="I74" i="14"/>
  <c r="L73" i="14"/>
  <c r="K73" i="14"/>
  <c r="J73" i="14"/>
  <c r="I73" i="14"/>
  <c r="L69" i="14"/>
  <c r="K69" i="14"/>
  <c r="J69" i="14"/>
  <c r="I69" i="14"/>
  <c r="L68" i="14"/>
  <c r="K68" i="14"/>
  <c r="J68" i="14"/>
  <c r="I68" i="14"/>
  <c r="L64" i="14"/>
  <c r="K64" i="14"/>
  <c r="J64" i="14"/>
  <c r="I64" i="14"/>
  <c r="L63" i="14"/>
  <c r="K63" i="14"/>
  <c r="J63" i="14"/>
  <c r="I63" i="14"/>
  <c r="L62" i="14"/>
  <c r="K62" i="14"/>
  <c r="J62" i="14"/>
  <c r="I62" i="14"/>
  <c r="L61" i="14"/>
  <c r="K61" i="14"/>
  <c r="J61" i="14"/>
  <c r="I61" i="14"/>
  <c r="L45" i="14"/>
  <c r="K45" i="14"/>
  <c r="J45" i="14"/>
  <c r="I45" i="14"/>
  <c r="L44" i="14"/>
  <c r="K44" i="14"/>
  <c r="J44" i="14"/>
  <c r="I44" i="14"/>
  <c r="L43" i="14"/>
  <c r="K43" i="14"/>
  <c r="J43" i="14"/>
  <c r="I43" i="14"/>
  <c r="L42" i="14"/>
  <c r="K42" i="14"/>
  <c r="J42" i="14"/>
  <c r="I42" i="14"/>
  <c r="L40" i="14"/>
  <c r="K40" i="14"/>
  <c r="J40" i="14"/>
  <c r="I40" i="14"/>
  <c r="L39" i="14"/>
  <c r="K39" i="14"/>
  <c r="J39" i="14"/>
  <c r="I39" i="14"/>
  <c r="L38" i="14"/>
  <c r="K38" i="14"/>
  <c r="J38" i="14"/>
  <c r="I38" i="14"/>
  <c r="L36" i="14"/>
  <c r="K36" i="14"/>
  <c r="J36" i="14"/>
  <c r="I36" i="14"/>
  <c r="L34" i="14"/>
  <c r="K34" i="14"/>
  <c r="J34" i="14"/>
  <c r="I34" i="14"/>
  <c r="L33" i="14"/>
  <c r="K33" i="14"/>
  <c r="J33" i="14"/>
  <c r="I33" i="14"/>
  <c r="L32" i="14"/>
  <c r="K32" i="14"/>
  <c r="J32" i="14"/>
  <c r="I32" i="14"/>
  <c r="L31" i="14"/>
  <c r="K31" i="14"/>
  <c r="J31" i="14"/>
  <c r="I31" i="14"/>
  <c r="L30" i="14"/>
  <c r="L360" i="14" s="1"/>
  <c r="K30" i="14"/>
  <c r="K360" i="14" s="1"/>
  <c r="J30" i="14"/>
  <c r="J360" i="14" s="1"/>
  <c r="I30" i="14"/>
  <c r="I360" i="14" s="1"/>
  <c r="L357" i="15"/>
  <c r="K357" i="15"/>
  <c r="J357" i="15"/>
  <c r="I357" i="15"/>
  <c r="L356" i="15"/>
  <c r="K356" i="15"/>
  <c r="J356" i="15"/>
  <c r="I356" i="15"/>
  <c r="L354" i="15"/>
  <c r="K354" i="15"/>
  <c r="J354" i="15"/>
  <c r="I354" i="15"/>
  <c r="L353" i="15"/>
  <c r="K353" i="15"/>
  <c r="J353" i="15"/>
  <c r="I353" i="15"/>
  <c r="L351" i="15"/>
  <c r="K351" i="15"/>
  <c r="J351" i="15"/>
  <c r="I351" i="15"/>
  <c r="L350" i="15"/>
  <c r="K350" i="15"/>
  <c r="J350" i="15"/>
  <c r="I350" i="15"/>
  <c r="L347" i="15"/>
  <c r="K347" i="15"/>
  <c r="J347" i="15"/>
  <c r="I347" i="15"/>
  <c r="L346" i="15"/>
  <c r="K346" i="15"/>
  <c r="J346" i="15"/>
  <c r="I346" i="15"/>
  <c r="L343" i="15"/>
  <c r="K343" i="15"/>
  <c r="J343" i="15"/>
  <c r="I343" i="15"/>
  <c r="L342" i="15"/>
  <c r="K342" i="15"/>
  <c r="J342" i="15"/>
  <c r="I342" i="15"/>
  <c r="L339" i="15"/>
  <c r="K339" i="15"/>
  <c r="J339" i="15"/>
  <c r="I339" i="15"/>
  <c r="L338" i="15"/>
  <c r="K338" i="15"/>
  <c r="J338" i="15"/>
  <c r="I338" i="15"/>
  <c r="L335" i="15"/>
  <c r="K335" i="15"/>
  <c r="J335" i="15"/>
  <c r="I335" i="15"/>
  <c r="L332" i="15"/>
  <c r="K332" i="15"/>
  <c r="J332" i="15"/>
  <c r="I332" i="15"/>
  <c r="L330" i="15"/>
  <c r="K330" i="15"/>
  <c r="J330" i="15"/>
  <c r="I330" i="15"/>
  <c r="L329" i="15"/>
  <c r="K329" i="15"/>
  <c r="J329" i="15"/>
  <c r="I329" i="15"/>
  <c r="L328" i="15"/>
  <c r="K328" i="15"/>
  <c r="J328" i="15"/>
  <c r="I328" i="15"/>
  <c r="L325" i="15"/>
  <c r="K325" i="15"/>
  <c r="J325" i="15"/>
  <c r="I325" i="15"/>
  <c r="L324" i="15"/>
  <c r="K324" i="15"/>
  <c r="J324" i="15"/>
  <c r="I324" i="15"/>
  <c r="L322" i="15"/>
  <c r="K322" i="15"/>
  <c r="J322" i="15"/>
  <c r="I322" i="15"/>
  <c r="L321" i="15"/>
  <c r="K321" i="15"/>
  <c r="J321" i="15"/>
  <c r="I321" i="15"/>
  <c r="L319" i="15"/>
  <c r="K319" i="15"/>
  <c r="J319" i="15"/>
  <c r="I319" i="15"/>
  <c r="L318" i="15"/>
  <c r="K318" i="15"/>
  <c r="J318" i="15"/>
  <c r="I318" i="15"/>
  <c r="L315" i="15"/>
  <c r="K315" i="15"/>
  <c r="J315" i="15"/>
  <c r="I315" i="15"/>
  <c r="L314" i="15"/>
  <c r="K314" i="15"/>
  <c r="J314" i="15"/>
  <c r="I314" i="15"/>
  <c r="L311" i="15"/>
  <c r="K311" i="15"/>
  <c r="J311" i="15"/>
  <c r="I311" i="15"/>
  <c r="L310" i="15"/>
  <c r="K310" i="15"/>
  <c r="J310" i="15"/>
  <c r="I310" i="15"/>
  <c r="L307" i="15"/>
  <c r="K307" i="15"/>
  <c r="J307" i="15"/>
  <c r="I307" i="15"/>
  <c r="L306" i="15"/>
  <c r="K306" i="15"/>
  <c r="J306" i="15"/>
  <c r="I306" i="15"/>
  <c r="L303" i="15"/>
  <c r="K303" i="15"/>
  <c r="J303" i="15"/>
  <c r="I303" i="15"/>
  <c r="L300" i="15"/>
  <c r="K300" i="15"/>
  <c r="J300" i="15"/>
  <c r="I300" i="15"/>
  <c r="L298" i="15"/>
  <c r="K298" i="15"/>
  <c r="J298" i="15"/>
  <c r="I298" i="15"/>
  <c r="L297" i="15"/>
  <c r="K297" i="15"/>
  <c r="J297" i="15"/>
  <c r="I297" i="15"/>
  <c r="L296" i="15"/>
  <c r="K296" i="15"/>
  <c r="J296" i="15"/>
  <c r="I296" i="15"/>
  <c r="L295" i="15"/>
  <c r="K295" i="15"/>
  <c r="J295" i="15"/>
  <c r="I295" i="15"/>
  <c r="L292" i="15"/>
  <c r="K292" i="15"/>
  <c r="J292" i="15"/>
  <c r="I292" i="15"/>
  <c r="L291" i="15"/>
  <c r="K291" i="15"/>
  <c r="J291" i="15"/>
  <c r="I291" i="15"/>
  <c r="L289" i="15"/>
  <c r="K289" i="15"/>
  <c r="J289" i="15"/>
  <c r="I289" i="15"/>
  <c r="L288" i="15"/>
  <c r="K288" i="15"/>
  <c r="J288" i="15"/>
  <c r="I288" i="15"/>
  <c r="L286" i="15"/>
  <c r="K286" i="15"/>
  <c r="J286" i="15"/>
  <c r="I286" i="15"/>
  <c r="L285" i="15"/>
  <c r="K285" i="15"/>
  <c r="J285" i="15"/>
  <c r="I285" i="15"/>
  <c r="L282" i="15"/>
  <c r="K282" i="15"/>
  <c r="J282" i="15"/>
  <c r="I282" i="15"/>
  <c r="L281" i="15"/>
  <c r="K281" i="15"/>
  <c r="J281" i="15"/>
  <c r="I281" i="15"/>
  <c r="L278" i="15"/>
  <c r="K278" i="15"/>
  <c r="J278" i="15"/>
  <c r="I278" i="15"/>
  <c r="L277" i="15"/>
  <c r="K277" i="15"/>
  <c r="J277" i="15"/>
  <c r="I277" i="15"/>
  <c r="L274" i="15"/>
  <c r="K274" i="15"/>
  <c r="J274" i="15"/>
  <c r="I274" i="15"/>
  <c r="L273" i="15"/>
  <c r="K273" i="15"/>
  <c r="J273" i="15"/>
  <c r="I273" i="15"/>
  <c r="L270" i="15"/>
  <c r="K270" i="15"/>
  <c r="J270" i="15"/>
  <c r="I270" i="15"/>
  <c r="L267" i="15"/>
  <c r="K267" i="15"/>
  <c r="J267" i="15"/>
  <c r="I267" i="15"/>
  <c r="L265" i="15"/>
  <c r="K265" i="15"/>
  <c r="J265" i="15"/>
  <c r="I265" i="15"/>
  <c r="L264" i="15"/>
  <c r="K264" i="15"/>
  <c r="J264" i="15"/>
  <c r="I264" i="15"/>
  <c r="L263" i="15"/>
  <c r="K263" i="15"/>
  <c r="J263" i="15"/>
  <c r="I263" i="15"/>
  <c r="L260" i="15"/>
  <c r="K260" i="15"/>
  <c r="J260" i="15"/>
  <c r="I260" i="15"/>
  <c r="L259" i="15"/>
  <c r="K259" i="15"/>
  <c r="J259" i="15"/>
  <c r="I259" i="15"/>
  <c r="L257" i="15"/>
  <c r="K257" i="15"/>
  <c r="J257" i="15"/>
  <c r="I257" i="15"/>
  <c r="L256" i="15"/>
  <c r="K256" i="15"/>
  <c r="J256" i="15"/>
  <c r="I256" i="15"/>
  <c r="L254" i="15"/>
  <c r="K254" i="15"/>
  <c r="J254" i="15"/>
  <c r="I254" i="15"/>
  <c r="L253" i="15"/>
  <c r="K253" i="15"/>
  <c r="J253" i="15"/>
  <c r="I253" i="15"/>
  <c r="L250" i="15"/>
  <c r="K250" i="15"/>
  <c r="J250" i="15"/>
  <c r="I250" i="15"/>
  <c r="L249" i="15"/>
  <c r="K249" i="15"/>
  <c r="J249" i="15"/>
  <c r="I249" i="15"/>
  <c r="L246" i="15"/>
  <c r="K246" i="15"/>
  <c r="J246" i="15"/>
  <c r="I246" i="15"/>
  <c r="L245" i="15"/>
  <c r="K245" i="15"/>
  <c r="J245" i="15"/>
  <c r="I245" i="15"/>
  <c r="L242" i="15"/>
  <c r="K242" i="15"/>
  <c r="J242" i="15"/>
  <c r="I242" i="15"/>
  <c r="L241" i="15"/>
  <c r="K241" i="15"/>
  <c r="J241" i="15"/>
  <c r="I241" i="15"/>
  <c r="L238" i="15"/>
  <c r="K238" i="15"/>
  <c r="J238" i="15"/>
  <c r="I238" i="15"/>
  <c r="L235" i="15"/>
  <c r="K235" i="15"/>
  <c r="J235" i="15"/>
  <c r="I235" i="15"/>
  <c r="L233" i="15"/>
  <c r="K233" i="15"/>
  <c r="J233" i="15"/>
  <c r="I233" i="15"/>
  <c r="L232" i="15"/>
  <c r="K232" i="15"/>
  <c r="J232" i="15"/>
  <c r="I232" i="15"/>
  <c r="L231" i="15"/>
  <c r="K231" i="15"/>
  <c r="J231" i="15"/>
  <c r="I231" i="15"/>
  <c r="L230" i="15"/>
  <c r="K230" i="15"/>
  <c r="J230" i="15"/>
  <c r="I230" i="15"/>
  <c r="L226" i="15"/>
  <c r="K226" i="15"/>
  <c r="J226" i="15"/>
  <c r="I226" i="15"/>
  <c r="L225" i="15"/>
  <c r="K225" i="15"/>
  <c r="J225" i="15"/>
  <c r="I225" i="15"/>
  <c r="L224" i="15"/>
  <c r="K224" i="15"/>
  <c r="J224" i="15"/>
  <c r="I224" i="15"/>
  <c r="L222" i="15"/>
  <c r="K222" i="15"/>
  <c r="J222" i="15"/>
  <c r="I222" i="15"/>
  <c r="L221" i="15"/>
  <c r="K221" i="15"/>
  <c r="J221" i="15"/>
  <c r="I221" i="15"/>
  <c r="L220" i="15"/>
  <c r="K220" i="15"/>
  <c r="J220" i="15"/>
  <c r="I220" i="15"/>
  <c r="L213" i="15"/>
  <c r="K213" i="15"/>
  <c r="J213" i="15"/>
  <c r="I213" i="15"/>
  <c r="L212" i="15"/>
  <c r="K212" i="15"/>
  <c r="J212" i="15"/>
  <c r="I212" i="15"/>
  <c r="L210" i="15"/>
  <c r="K210" i="15"/>
  <c r="J210" i="15"/>
  <c r="I210" i="15"/>
  <c r="L209" i="15"/>
  <c r="K209" i="15"/>
  <c r="J209" i="15"/>
  <c r="I209" i="15"/>
  <c r="L208" i="15"/>
  <c r="K208" i="15"/>
  <c r="J208" i="15"/>
  <c r="I208" i="15"/>
  <c r="L203" i="15"/>
  <c r="K203" i="15"/>
  <c r="J203" i="15"/>
  <c r="I203" i="15"/>
  <c r="L202" i="15"/>
  <c r="K202" i="15"/>
  <c r="J202" i="15"/>
  <c r="I202" i="15"/>
  <c r="L201" i="15"/>
  <c r="K201" i="15"/>
  <c r="J201" i="15"/>
  <c r="I201" i="15"/>
  <c r="L199" i="15"/>
  <c r="K199" i="15"/>
  <c r="J199" i="15"/>
  <c r="I199" i="15"/>
  <c r="L198" i="15"/>
  <c r="K198" i="15"/>
  <c r="J198" i="15"/>
  <c r="I198" i="15"/>
  <c r="L194" i="15"/>
  <c r="K194" i="15"/>
  <c r="J194" i="15"/>
  <c r="I194" i="15"/>
  <c r="L193" i="15"/>
  <c r="K193" i="15"/>
  <c r="J193" i="15"/>
  <c r="I193" i="15"/>
  <c r="P188" i="15"/>
  <c r="O188" i="15"/>
  <c r="N188" i="15"/>
  <c r="M188" i="15"/>
  <c r="L188" i="15"/>
  <c r="K188" i="15"/>
  <c r="J188" i="15"/>
  <c r="I188" i="15"/>
  <c r="L187" i="15"/>
  <c r="K187" i="15"/>
  <c r="J187" i="15"/>
  <c r="I187" i="15"/>
  <c r="L183" i="15"/>
  <c r="K183" i="15"/>
  <c r="J183" i="15"/>
  <c r="I183" i="15"/>
  <c r="L182" i="15"/>
  <c r="K182" i="15"/>
  <c r="J182" i="15"/>
  <c r="I182" i="15"/>
  <c r="L180" i="15"/>
  <c r="K180" i="15"/>
  <c r="J180" i="15"/>
  <c r="I180" i="15"/>
  <c r="L179" i="15"/>
  <c r="K179" i="15"/>
  <c r="J179" i="15"/>
  <c r="I179" i="15"/>
  <c r="L178" i="15"/>
  <c r="K178" i="15"/>
  <c r="J178" i="15"/>
  <c r="I178" i="15"/>
  <c r="L177" i="15"/>
  <c r="K177" i="15"/>
  <c r="J177" i="15"/>
  <c r="I177" i="15"/>
  <c r="L176" i="15"/>
  <c r="K176" i="15"/>
  <c r="J176" i="15"/>
  <c r="I176" i="15"/>
  <c r="L172" i="15"/>
  <c r="K172" i="15"/>
  <c r="J172" i="15"/>
  <c r="I172" i="15"/>
  <c r="L171" i="15"/>
  <c r="K171" i="15"/>
  <c r="J171" i="15"/>
  <c r="I171" i="15"/>
  <c r="L167" i="15"/>
  <c r="K167" i="15"/>
  <c r="J167" i="15"/>
  <c r="I167" i="15"/>
  <c r="L166" i="15"/>
  <c r="K166" i="15"/>
  <c r="J166" i="15"/>
  <c r="I166" i="15"/>
  <c r="L165" i="15"/>
  <c r="K165" i="15"/>
  <c r="J165" i="15"/>
  <c r="I165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L158" i="15"/>
  <c r="K158" i="15"/>
  <c r="J158" i="15"/>
  <c r="I158" i="15"/>
  <c r="L157" i="15"/>
  <c r="K157" i="15"/>
  <c r="J157" i="15"/>
  <c r="I157" i="15"/>
  <c r="L153" i="15"/>
  <c r="K153" i="15"/>
  <c r="J153" i="15"/>
  <c r="I153" i="15"/>
  <c r="L152" i="15"/>
  <c r="K152" i="15"/>
  <c r="J152" i="15"/>
  <c r="I152" i="15"/>
  <c r="L151" i="15"/>
  <c r="K151" i="15"/>
  <c r="J151" i="15"/>
  <c r="I151" i="15"/>
  <c r="L150" i="15"/>
  <c r="K150" i="15"/>
  <c r="J150" i="15"/>
  <c r="I150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3" i="15"/>
  <c r="K143" i="15"/>
  <c r="J143" i="15"/>
  <c r="I143" i="15"/>
  <c r="L142" i="15"/>
  <c r="K142" i="15"/>
  <c r="J142" i="15"/>
  <c r="I142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1" i="15"/>
  <c r="L129" i="15"/>
  <c r="K129" i="15"/>
  <c r="J129" i="15"/>
  <c r="I129" i="15"/>
  <c r="L128" i="15"/>
  <c r="K128" i="15"/>
  <c r="J128" i="15"/>
  <c r="I128" i="15"/>
  <c r="L127" i="15"/>
  <c r="K127" i="15"/>
  <c r="J127" i="15"/>
  <c r="I127" i="15"/>
  <c r="L125" i="15"/>
  <c r="K125" i="15"/>
  <c r="J125" i="15"/>
  <c r="I125" i="15"/>
  <c r="L124" i="15"/>
  <c r="K124" i="15"/>
  <c r="J124" i="15"/>
  <c r="I124" i="15"/>
  <c r="L123" i="15"/>
  <c r="K123" i="15"/>
  <c r="J123" i="15"/>
  <c r="I123" i="15"/>
  <c r="L121" i="15"/>
  <c r="K121" i="15"/>
  <c r="J121" i="15"/>
  <c r="I121" i="15"/>
  <c r="L120" i="15"/>
  <c r="K120" i="15"/>
  <c r="J120" i="15"/>
  <c r="I120" i="15"/>
  <c r="L119" i="15"/>
  <c r="K119" i="15"/>
  <c r="J119" i="15"/>
  <c r="I119" i="15"/>
  <c r="L117" i="15"/>
  <c r="K117" i="15"/>
  <c r="J117" i="15"/>
  <c r="I117" i="15"/>
  <c r="L116" i="15"/>
  <c r="K116" i="15"/>
  <c r="J116" i="15"/>
  <c r="I116" i="15"/>
  <c r="L115" i="15"/>
  <c r="K115" i="15"/>
  <c r="J115" i="15"/>
  <c r="I115" i="15"/>
  <c r="L112" i="15"/>
  <c r="K112" i="15"/>
  <c r="J112" i="15"/>
  <c r="I112" i="15"/>
  <c r="L111" i="15"/>
  <c r="K111" i="15"/>
  <c r="J111" i="15"/>
  <c r="I111" i="15"/>
  <c r="L110" i="15"/>
  <c r="K110" i="15"/>
  <c r="J110" i="15"/>
  <c r="I110" i="15"/>
  <c r="L109" i="15"/>
  <c r="K109" i="15"/>
  <c r="J109" i="15"/>
  <c r="I109" i="15"/>
  <c r="L106" i="15"/>
  <c r="K106" i="15"/>
  <c r="J106" i="15"/>
  <c r="I106" i="15"/>
  <c r="L105" i="15"/>
  <c r="K105" i="15"/>
  <c r="J105" i="15"/>
  <c r="I105" i="15"/>
  <c r="L102" i="15"/>
  <c r="K102" i="15"/>
  <c r="J102" i="15"/>
  <c r="I102" i="15"/>
  <c r="L101" i="15"/>
  <c r="K101" i="15"/>
  <c r="J101" i="15"/>
  <c r="I101" i="15"/>
  <c r="L100" i="15"/>
  <c r="K100" i="15"/>
  <c r="J100" i="15"/>
  <c r="I100" i="15"/>
  <c r="L97" i="15"/>
  <c r="K97" i="15"/>
  <c r="J97" i="15"/>
  <c r="I97" i="15"/>
  <c r="L96" i="15"/>
  <c r="K96" i="15"/>
  <c r="J96" i="15"/>
  <c r="I96" i="15"/>
  <c r="L95" i="15"/>
  <c r="K95" i="15"/>
  <c r="J95" i="15"/>
  <c r="I95" i="15"/>
  <c r="L92" i="15"/>
  <c r="K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5" i="15"/>
  <c r="K85" i="15"/>
  <c r="J85" i="15"/>
  <c r="I85" i="15"/>
  <c r="L84" i="15"/>
  <c r="K84" i="15"/>
  <c r="J84" i="15"/>
  <c r="I84" i="15"/>
  <c r="L83" i="15"/>
  <c r="K83" i="15"/>
  <c r="J83" i="15"/>
  <c r="I83" i="15"/>
  <c r="L82" i="15"/>
  <c r="K82" i="15"/>
  <c r="J82" i="15"/>
  <c r="I82" i="15"/>
  <c r="L80" i="15"/>
  <c r="K80" i="15"/>
  <c r="J80" i="15"/>
  <c r="I80" i="15"/>
  <c r="L79" i="15"/>
  <c r="K79" i="15"/>
  <c r="J79" i="15"/>
  <c r="I79" i="15"/>
  <c r="L78" i="15"/>
  <c r="K78" i="15"/>
  <c r="J78" i="15"/>
  <c r="I78" i="15"/>
  <c r="L74" i="15"/>
  <c r="K74" i="15"/>
  <c r="J74" i="15"/>
  <c r="I74" i="15"/>
  <c r="L73" i="15"/>
  <c r="K73" i="15"/>
  <c r="J73" i="15"/>
  <c r="I73" i="15"/>
  <c r="L69" i="15"/>
  <c r="K69" i="15"/>
  <c r="J69" i="15"/>
  <c r="I69" i="15"/>
  <c r="L68" i="15"/>
  <c r="K68" i="15"/>
  <c r="J68" i="15"/>
  <c r="I68" i="15"/>
  <c r="L64" i="15"/>
  <c r="K64" i="15"/>
  <c r="J64" i="15"/>
  <c r="I64" i="15"/>
  <c r="L63" i="15"/>
  <c r="K63" i="15"/>
  <c r="J63" i="15"/>
  <c r="I63" i="15"/>
  <c r="L62" i="15"/>
  <c r="K62" i="15"/>
  <c r="J62" i="15"/>
  <c r="I62" i="15"/>
  <c r="L61" i="15"/>
  <c r="K61" i="15"/>
  <c r="J61" i="15"/>
  <c r="I61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6" i="15"/>
  <c r="K36" i="15"/>
  <c r="J36" i="15"/>
  <c r="I36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L31" i="15"/>
  <c r="K31" i="15"/>
  <c r="J31" i="15"/>
  <c r="I31" i="15"/>
  <c r="L30" i="15"/>
  <c r="L360" i="15" s="1"/>
  <c r="K30" i="15"/>
  <c r="K360" i="15" s="1"/>
  <c r="J30" i="15"/>
  <c r="J360" i="15" s="1"/>
  <c r="I30" i="15"/>
  <c r="I360" i="15" s="1"/>
  <c r="L357" i="16"/>
  <c r="K357" i="16"/>
  <c r="J357" i="16"/>
  <c r="I357" i="16"/>
  <c r="L356" i="16"/>
  <c r="K356" i="16"/>
  <c r="J356" i="16"/>
  <c r="I356" i="16"/>
  <c r="L354" i="16"/>
  <c r="K354" i="16"/>
  <c r="J354" i="16"/>
  <c r="I354" i="16"/>
  <c r="L353" i="16"/>
  <c r="K353" i="16"/>
  <c r="J353" i="16"/>
  <c r="I353" i="16"/>
  <c r="L351" i="16"/>
  <c r="K351" i="16"/>
  <c r="J351" i="16"/>
  <c r="I351" i="16"/>
  <c r="L350" i="16"/>
  <c r="K350" i="16"/>
  <c r="J350" i="16"/>
  <c r="I350" i="16"/>
  <c r="L347" i="16"/>
  <c r="K347" i="16"/>
  <c r="J347" i="16"/>
  <c r="I347" i="16"/>
  <c r="L346" i="16"/>
  <c r="K346" i="16"/>
  <c r="J346" i="16"/>
  <c r="I346" i="16"/>
  <c r="L343" i="16"/>
  <c r="K343" i="16"/>
  <c r="J343" i="16"/>
  <c r="I343" i="16"/>
  <c r="L342" i="16"/>
  <c r="K342" i="16"/>
  <c r="J342" i="16"/>
  <c r="I342" i="16"/>
  <c r="L339" i="16"/>
  <c r="K339" i="16"/>
  <c r="J339" i="16"/>
  <c r="I339" i="16"/>
  <c r="L338" i="16"/>
  <c r="K338" i="16"/>
  <c r="J338" i="16"/>
  <c r="I338" i="16"/>
  <c r="L335" i="16"/>
  <c r="K335" i="16"/>
  <c r="J335" i="16"/>
  <c r="I335" i="16"/>
  <c r="L332" i="16"/>
  <c r="K332" i="16"/>
  <c r="J332" i="16"/>
  <c r="I332" i="16"/>
  <c r="L330" i="16"/>
  <c r="K330" i="16"/>
  <c r="J330" i="16"/>
  <c r="I330" i="16"/>
  <c r="L329" i="16"/>
  <c r="K329" i="16"/>
  <c r="J329" i="16"/>
  <c r="I329" i="16"/>
  <c r="L328" i="16"/>
  <c r="K328" i="16"/>
  <c r="J328" i="16"/>
  <c r="I328" i="16"/>
  <c r="L325" i="16"/>
  <c r="K325" i="16"/>
  <c r="J325" i="16"/>
  <c r="I325" i="16"/>
  <c r="L324" i="16"/>
  <c r="K324" i="16"/>
  <c r="J324" i="16"/>
  <c r="I324" i="16"/>
  <c r="L322" i="16"/>
  <c r="K322" i="16"/>
  <c r="J322" i="16"/>
  <c r="I322" i="16"/>
  <c r="L321" i="16"/>
  <c r="K321" i="16"/>
  <c r="J321" i="16"/>
  <c r="I321" i="16"/>
  <c r="L319" i="16"/>
  <c r="K319" i="16"/>
  <c r="J319" i="16"/>
  <c r="I319" i="16"/>
  <c r="L318" i="16"/>
  <c r="K318" i="16"/>
  <c r="J318" i="16"/>
  <c r="I318" i="16"/>
  <c r="L315" i="16"/>
  <c r="K315" i="16"/>
  <c r="J315" i="16"/>
  <c r="I315" i="16"/>
  <c r="L314" i="16"/>
  <c r="K314" i="16"/>
  <c r="J314" i="16"/>
  <c r="I314" i="16"/>
  <c r="L311" i="16"/>
  <c r="K311" i="16"/>
  <c r="J311" i="16"/>
  <c r="I311" i="16"/>
  <c r="L310" i="16"/>
  <c r="K310" i="16"/>
  <c r="J310" i="16"/>
  <c r="I310" i="16"/>
  <c r="L307" i="16"/>
  <c r="K307" i="16"/>
  <c r="J307" i="16"/>
  <c r="I307" i="16"/>
  <c r="L306" i="16"/>
  <c r="K306" i="16"/>
  <c r="J306" i="16"/>
  <c r="I306" i="16"/>
  <c r="L303" i="16"/>
  <c r="K303" i="16"/>
  <c r="J303" i="16"/>
  <c r="I303" i="16"/>
  <c r="L300" i="16"/>
  <c r="K300" i="16"/>
  <c r="J300" i="16"/>
  <c r="I300" i="16"/>
  <c r="L298" i="16"/>
  <c r="K298" i="16"/>
  <c r="J298" i="16"/>
  <c r="I298" i="16"/>
  <c r="L297" i="16"/>
  <c r="K297" i="16"/>
  <c r="J297" i="16"/>
  <c r="I297" i="16"/>
  <c r="L296" i="16"/>
  <c r="K296" i="16"/>
  <c r="J296" i="16"/>
  <c r="I296" i="16"/>
  <c r="L295" i="16"/>
  <c r="K295" i="16"/>
  <c r="J295" i="16"/>
  <c r="I295" i="16"/>
  <c r="L292" i="16"/>
  <c r="K292" i="16"/>
  <c r="J292" i="16"/>
  <c r="I292" i="16"/>
  <c r="L291" i="16"/>
  <c r="K291" i="16"/>
  <c r="J291" i="16"/>
  <c r="I291" i="16"/>
  <c r="L289" i="16"/>
  <c r="K289" i="16"/>
  <c r="J289" i="16"/>
  <c r="I289" i="16"/>
  <c r="L288" i="16"/>
  <c r="K288" i="16"/>
  <c r="J288" i="16"/>
  <c r="I288" i="16"/>
  <c r="L286" i="16"/>
  <c r="K286" i="16"/>
  <c r="J286" i="16"/>
  <c r="I286" i="16"/>
  <c r="L285" i="16"/>
  <c r="K285" i="16"/>
  <c r="J285" i="16"/>
  <c r="I285" i="16"/>
  <c r="L282" i="16"/>
  <c r="K282" i="16"/>
  <c r="J282" i="16"/>
  <c r="I282" i="16"/>
  <c r="L281" i="16"/>
  <c r="K281" i="16"/>
  <c r="J281" i="16"/>
  <c r="I281" i="16"/>
  <c r="L278" i="16"/>
  <c r="K278" i="16"/>
  <c r="J278" i="16"/>
  <c r="I278" i="16"/>
  <c r="L277" i="16"/>
  <c r="K277" i="16"/>
  <c r="J277" i="16"/>
  <c r="I277" i="16"/>
  <c r="L274" i="16"/>
  <c r="K274" i="16"/>
  <c r="J274" i="16"/>
  <c r="I274" i="16"/>
  <c r="L273" i="16"/>
  <c r="K273" i="16"/>
  <c r="J273" i="16"/>
  <c r="I273" i="16"/>
  <c r="L270" i="16"/>
  <c r="K270" i="16"/>
  <c r="J270" i="16"/>
  <c r="I270" i="16"/>
  <c r="L267" i="16"/>
  <c r="K267" i="16"/>
  <c r="J267" i="16"/>
  <c r="I267" i="16"/>
  <c r="L265" i="16"/>
  <c r="K265" i="16"/>
  <c r="J265" i="16"/>
  <c r="I265" i="16"/>
  <c r="L264" i="16"/>
  <c r="K264" i="16"/>
  <c r="J264" i="16"/>
  <c r="I264" i="16"/>
  <c r="L263" i="16"/>
  <c r="K263" i="16"/>
  <c r="J263" i="16"/>
  <c r="I263" i="16"/>
  <c r="L260" i="16"/>
  <c r="K260" i="16"/>
  <c r="J260" i="16"/>
  <c r="I260" i="16"/>
  <c r="L259" i="16"/>
  <c r="K259" i="16"/>
  <c r="J259" i="16"/>
  <c r="I259" i="16"/>
  <c r="L257" i="16"/>
  <c r="K257" i="16"/>
  <c r="J257" i="16"/>
  <c r="I257" i="16"/>
  <c r="L256" i="16"/>
  <c r="K256" i="16"/>
  <c r="J256" i="16"/>
  <c r="I256" i="16"/>
  <c r="L254" i="16"/>
  <c r="K254" i="16"/>
  <c r="J254" i="16"/>
  <c r="I254" i="16"/>
  <c r="L253" i="16"/>
  <c r="K253" i="16"/>
  <c r="J253" i="16"/>
  <c r="I253" i="16"/>
  <c r="L250" i="16"/>
  <c r="K250" i="16"/>
  <c r="J250" i="16"/>
  <c r="I250" i="16"/>
  <c r="L249" i="16"/>
  <c r="K249" i="16"/>
  <c r="J249" i="16"/>
  <c r="I249" i="16"/>
  <c r="L246" i="16"/>
  <c r="K246" i="16"/>
  <c r="J246" i="16"/>
  <c r="I246" i="16"/>
  <c r="L245" i="16"/>
  <c r="K245" i="16"/>
  <c r="J245" i="16"/>
  <c r="I245" i="16"/>
  <c r="L242" i="16"/>
  <c r="K242" i="16"/>
  <c r="J242" i="16"/>
  <c r="I242" i="16"/>
  <c r="L241" i="16"/>
  <c r="K241" i="16"/>
  <c r="J241" i="16"/>
  <c r="I241" i="16"/>
  <c r="L238" i="16"/>
  <c r="K238" i="16"/>
  <c r="J238" i="16"/>
  <c r="I238" i="16"/>
  <c r="L235" i="16"/>
  <c r="K235" i="16"/>
  <c r="J235" i="16"/>
  <c r="I235" i="16"/>
  <c r="L233" i="16"/>
  <c r="K233" i="16"/>
  <c r="J233" i="16"/>
  <c r="I233" i="16"/>
  <c r="L232" i="16"/>
  <c r="K232" i="16"/>
  <c r="J232" i="16"/>
  <c r="I232" i="16"/>
  <c r="L231" i="16"/>
  <c r="K231" i="16"/>
  <c r="J231" i="16"/>
  <c r="I231" i="16"/>
  <c r="L230" i="16"/>
  <c r="K230" i="16"/>
  <c r="J230" i="16"/>
  <c r="I230" i="16"/>
  <c r="L226" i="16"/>
  <c r="K226" i="16"/>
  <c r="J226" i="16"/>
  <c r="I226" i="16"/>
  <c r="L225" i="16"/>
  <c r="K225" i="16"/>
  <c r="J225" i="16"/>
  <c r="I225" i="16"/>
  <c r="L224" i="16"/>
  <c r="K224" i="16"/>
  <c r="J224" i="16"/>
  <c r="I224" i="16"/>
  <c r="L222" i="16"/>
  <c r="K222" i="16"/>
  <c r="J222" i="16"/>
  <c r="I222" i="16"/>
  <c r="L221" i="16"/>
  <c r="K221" i="16"/>
  <c r="J221" i="16"/>
  <c r="I221" i="16"/>
  <c r="L220" i="16"/>
  <c r="K220" i="16"/>
  <c r="J220" i="16"/>
  <c r="I220" i="16"/>
  <c r="L213" i="16"/>
  <c r="K213" i="16"/>
  <c r="J213" i="16"/>
  <c r="I213" i="16"/>
  <c r="L212" i="16"/>
  <c r="K212" i="16"/>
  <c r="J212" i="16"/>
  <c r="I212" i="16"/>
  <c r="L210" i="16"/>
  <c r="K210" i="16"/>
  <c r="J210" i="16"/>
  <c r="I210" i="16"/>
  <c r="L209" i="16"/>
  <c r="K209" i="16"/>
  <c r="J209" i="16"/>
  <c r="I209" i="16"/>
  <c r="L208" i="16"/>
  <c r="K208" i="16"/>
  <c r="J208" i="16"/>
  <c r="I208" i="16"/>
  <c r="L203" i="16"/>
  <c r="K203" i="16"/>
  <c r="J203" i="16"/>
  <c r="I203" i="16"/>
  <c r="L202" i="16"/>
  <c r="K202" i="16"/>
  <c r="J202" i="16"/>
  <c r="I202" i="16"/>
  <c r="L201" i="16"/>
  <c r="K201" i="16"/>
  <c r="J201" i="16"/>
  <c r="I201" i="16"/>
  <c r="L199" i="16"/>
  <c r="K199" i="16"/>
  <c r="J199" i="16"/>
  <c r="I199" i="16"/>
  <c r="L198" i="16"/>
  <c r="K198" i="16"/>
  <c r="J198" i="16"/>
  <c r="I198" i="16"/>
  <c r="L194" i="16"/>
  <c r="K194" i="16"/>
  <c r="J194" i="16"/>
  <c r="I194" i="16"/>
  <c r="L193" i="16"/>
  <c r="K193" i="16"/>
  <c r="J193" i="16"/>
  <c r="I193" i="16"/>
  <c r="P188" i="16"/>
  <c r="O188" i="16"/>
  <c r="N188" i="16"/>
  <c r="M188" i="16"/>
  <c r="L188" i="16"/>
  <c r="K188" i="16"/>
  <c r="J188" i="16"/>
  <c r="I188" i="16"/>
  <c r="L187" i="16"/>
  <c r="K187" i="16"/>
  <c r="J187" i="16"/>
  <c r="I187" i="16"/>
  <c r="L183" i="16"/>
  <c r="K183" i="16"/>
  <c r="J183" i="16"/>
  <c r="I183" i="16"/>
  <c r="L182" i="16"/>
  <c r="K182" i="16"/>
  <c r="J182" i="16"/>
  <c r="I182" i="16"/>
  <c r="L180" i="16"/>
  <c r="K180" i="16"/>
  <c r="J180" i="16"/>
  <c r="I180" i="16"/>
  <c r="L179" i="16"/>
  <c r="K179" i="16"/>
  <c r="J179" i="16"/>
  <c r="I179" i="16"/>
  <c r="L178" i="16"/>
  <c r="K178" i="16"/>
  <c r="J178" i="16"/>
  <c r="I178" i="16"/>
  <c r="L177" i="16"/>
  <c r="K177" i="16"/>
  <c r="J177" i="16"/>
  <c r="I177" i="16"/>
  <c r="L176" i="16"/>
  <c r="K176" i="16"/>
  <c r="J176" i="16"/>
  <c r="I176" i="16"/>
  <c r="L172" i="16"/>
  <c r="K172" i="16"/>
  <c r="J172" i="16"/>
  <c r="I172" i="16"/>
  <c r="L171" i="16"/>
  <c r="K171" i="16"/>
  <c r="J171" i="16"/>
  <c r="I171" i="16"/>
  <c r="L167" i="16"/>
  <c r="K167" i="16"/>
  <c r="J167" i="16"/>
  <c r="I167" i="16"/>
  <c r="L166" i="16"/>
  <c r="K166" i="16"/>
  <c r="J166" i="16"/>
  <c r="I166" i="16"/>
  <c r="L165" i="16"/>
  <c r="K165" i="16"/>
  <c r="J165" i="16"/>
  <c r="I165" i="16"/>
  <c r="L163" i="16"/>
  <c r="K163" i="16"/>
  <c r="J163" i="16"/>
  <c r="I163" i="16"/>
  <c r="L162" i="16"/>
  <c r="K162" i="16"/>
  <c r="J162" i="16"/>
  <c r="I162" i="16"/>
  <c r="L161" i="16"/>
  <c r="K161" i="16"/>
  <c r="J161" i="16"/>
  <c r="I161" i="16"/>
  <c r="L160" i="16"/>
  <c r="K160" i="16"/>
  <c r="J160" i="16"/>
  <c r="I160" i="16"/>
  <c r="L158" i="16"/>
  <c r="K158" i="16"/>
  <c r="J158" i="16"/>
  <c r="I158" i="16"/>
  <c r="L157" i="16"/>
  <c r="K157" i="16"/>
  <c r="J157" i="16"/>
  <c r="I157" i="16"/>
  <c r="L153" i="16"/>
  <c r="K153" i="16"/>
  <c r="J153" i="16"/>
  <c r="I153" i="16"/>
  <c r="L152" i="16"/>
  <c r="K152" i="16"/>
  <c r="J152" i="16"/>
  <c r="I152" i="16"/>
  <c r="L151" i="16"/>
  <c r="K151" i="16"/>
  <c r="J151" i="16"/>
  <c r="I151" i="16"/>
  <c r="L150" i="16"/>
  <c r="K150" i="16"/>
  <c r="J150" i="16"/>
  <c r="I150" i="16"/>
  <c r="L147" i="16"/>
  <c r="K147" i="16"/>
  <c r="J147" i="16"/>
  <c r="I147" i="16"/>
  <c r="L146" i="16"/>
  <c r="K146" i="16"/>
  <c r="J146" i="16"/>
  <c r="I146" i="16"/>
  <c r="L145" i="16"/>
  <c r="K145" i="16"/>
  <c r="J145" i="16"/>
  <c r="I145" i="16"/>
  <c r="L143" i="16"/>
  <c r="K143" i="16"/>
  <c r="J143" i="16"/>
  <c r="I143" i="16"/>
  <c r="L142" i="16"/>
  <c r="K142" i="16"/>
  <c r="J142" i="16"/>
  <c r="I142" i="16"/>
  <c r="L139" i="16"/>
  <c r="K139" i="16"/>
  <c r="J139" i="16"/>
  <c r="I139" i="16"/>
  <c r="L138" i="16"/>
  <c r="K138" i="16"/>
  <c r="J138" i="16"/>
  <c r="I138" i="16"/>
  <c r="L137" i="16"/>
  <c r="K137" i="16"/>
  <c r="J137" i="16"/>
  <c r="I137" i="16"/>
  <c r="L134" i="16"/>
  <c r="K134" i="16"/>
  <c r="J134" i="16"/>
  <c r="I134" i="16"/>
  <c r="L133" i="16"/>
  <c r="K133" i="16"/>
  <c r="J133" i="16"/>
  <c r="I133" i="16"/>
  <c r="L132" i="16"/>
  <c r="K132" i="16"/>
  <c r="J132" i="16"/>
  <c r="I132" i="16"/>
  <c r="L131" i="16"/>
  <c r="K131" i="16"/>
  <c r="J131" i="16"/>
  <c r="I131" i="16"/>
  <c r="L129" i="16"/>
  <c r="K129" i="16"/>
  <c r="J129" i="16"/>
  <c r="I129" i="16"/>
  <c r="L128" i="16"/>
  <c r="K128" i="16"/>
  <c r="J128" i="16"/>
  <c r="I128" i="16"/>
  <c r="L127" i="16"/>
  <c r="K127" i="16"/>
  <c r="J127" i="16"/>
  <c r="I127" i="16"/>
  <c r="L125" i="16"/>
  <c r="K125" i="16"/>
  <c r="J125" i="16"/>
  <c r="I125" i="16"/>
  <c r="L124" i="16"/>
  <c r="K124" i="16"/>
  <c r="J124" i="16"/>
  <c r="I124" i="16"/>
  <c r="L123" i="16"/>
  <c r="K123" i="16"/>
  <c r="J123" i="16"/>
  <c r="I123" i="16"/>
  <c r="L121" i="16"/>
  <c r="K121" i="16"/>
  <c r="J121" i="16"/>
  <c r="I121" i="16"/>
  <c r="L120" i="16"/>
  <c r="K120" i="16"/>
  <c r="J120" i="16"/>
  <c r="I120" i="16"/>
  <c r="L119" i="16"/>
  <c r="K119" i="16"/>
  <c r="J119" i="16"/>
  <c r="I119" i="16"/>
  <c r="L117" i="16"/>
  <c r="K117" i="16"/>
  <c r="J117" i="16"/>
  <c r="I117" i="16"/>
  <c r="L116" i="16"/>
  <c r="K116" i="16"/>
  <c r="J116" i="16"/>
  <c r="I116" i="16"/>
  <c r="L115" i="16"/>
  <c r="K115" i="16"/>
  <c r="J115" i="16"/>
  <c r="I115" i="16"/>
  <c r="L112" i="16"/>
  <c r="K112" i="16"/>
  <c r="J112" i="16"/>
  <c r="I112" i="16"/>
  <c r="L111" i="16"/>
  <c r="K111" i="16"/>
  <c r="J111" i="16"/>
  <c r="I111" i="16"/>
  <c r="L110" i="16"/>
  <c r="K110" i="16"/>
  <c r="J110" i="16"/>
  <c r="I110" i="16"/>
  <c r="L109" i="16"/>
  <c r="K109" i="16"/>
  <c r="J109" i="16"/>
  <c r="I109" i="16"/>
  <c r="L106" i="16"/>
  <c r="K106" i="16"/>
  <c r="J106" i="16"/>
  <c r="I106" i="16"/>
  <c r="L105" i="16"/>
  <c r="K105" i="16"/>
  <c r="J105" i="16"/>
  <c r="I105" i="16"/>
  <c r="L102" i="16"/>
  <c r="K102" i="16"/>
  <c r="J102" i="16"/>
  <c r="I102" i="16"/>
  <c r="L101" i="16"/>
  <c r="K101" i="16"/>
  <c r="J101" i="16"/>
  <c r="I101" i="16"/>
  <c r="L100" i="16"/>
  <c r="K100" i="16"/>
  <c r="J100" i="16"/>
  <c r="I100" i="16"/>
  <c r="L97" i="16"/>
  <c r="K97" i="16"/>
  <c r="J97" i="16"/>
  <c r="I97" i="16"/>
  <c r="L96" i="16"/>
  <c r="K96" i="16"/>
  <c r="J96" i="16"/>
  <c r="I96" i="16"/>
  <c r="L95" i="16"/>
  <c r="K95" i="16"/>
  <c r="J95" i="16"/>
  <c r="I95" i="16"/>
  <c r="L92" i="16"/>
  <c r="K92" i="16"/>
  <c r="J92" i="16"/>
  <c r="I92" i="16"/>
  <c r="L91" i="16"/>
  <c r="K91" i="16"/>
  <c r="J91" i="16"/>
  <c r="I91" i="16"/>
  <c r="L90" i="16"/>
  <c r="K90" i="16"/>
  <c r="J90" i="16"/>
  <c r="I90" i="16"/>
  <c r="L89" i="16"/>
  <c r="K89" i="16"/>
  <c r="J89" i="16"/>
  <c r="I89" i="16"/>
  <c r="L85" i="16"/>
  <c r="K85" i="16"/>
  <c r="J85" i="16"/>
  <c r="I85" i="16"/>
  <c r="L84" i="16"/>
  <c r="K84" i="16"/>
  <c r="J84" i="16"/>
  <c r="I84" i="16"/>
  <c r="L83" i="16"/>
  <c r="K83" i="16"/>
  <c r="J83" i="16"/>
  <c r="I83" i="16"/>
  <c r="L82" i="16"/>
  <c r="K82" i="16"/>
  <c r="J82" i="16"/>
  <c r="I82" i="16"/>
  <c r="L80" i="16"/>
  <c r="K80" i="16"/>
  <c r="J80" i="16"/>
  <c r="I80" i="16"/>
  <c r="L79" i="16"/>
  <c r="K79" i="16"/>
  <c r="J79" i="16"/>
  <c r="I79" i="16"/>
  <c r="L78" i="16"/>
  <c r="K78" i="16"/>
  <c r="J78" i="16"/>
  <c r="I78" i="16"/>
  <c r="L74" i="16"/>
  <c r="K74" i="16"/>
  <c r="J74" i="16"/>
  <c r="I74" i="16"/>
  <c r="L73" i="16"/>
  <c r="K73" i="16"/>
  <c r="J73" i="16"/>
  <c r="I73" i="16"/>
  <c r="L69" i="16"/>
  <c r="K69" i="16"/>
  <c r="J69" i="16"/>
  <c r="I69" i="16"/>
  <c r="L68" i="16"/>
  <c r="K68" i="16"/>
  <c r="J68" i="16"/>
  <c r="I68" i="16"/>
  <c r="L64" i="16"/>
  <c r="K64" i="16"/>
  <c r="J64" i="16"/>
  <c r="I64" i="16"/>
  <c r="L63" i="16"/>
  <c r="K63" i="16"/>
  <c r="J63" i="16"/>
  <c r="I63" i="16"/>
  <c r="L62" i="16"/>
  <c r="K62" i="16"/>
  <c r="J62" i="16"/>
  <c r="I62" i="16"/>
  <c r="L61" i="16"/>
  <c r="K61" i="16"/>
  <c r="J61" i="16"/>
  <c r="I61" i="16"/>
  <c r="L45" i="16"/>
  <c r="K45" i="16"/>
  <c r="J45" i="16"/>
  <c r="I45" i="16"/>
  <c r="L44" i="16"/>
  <c r="K44" i="16"/>
  <c r="J44" i="16"/>
  <c r="I44" i="16"/>
  <c r="L43" i="16"/>
  <c r="K43" i="16"/>
  <c r="J43" i="16"/>
  <c r="I43" i="16"/>
  <c r="L42" i="16"/>
  <c r="K42" i="16"/>
  <c r="J42" i="16"/>
  <c r="I42" i="16"/>
  <c r="L40" i="16"/>
  <c r="K40" i="16"/>
  <c r="J40" i="16"/>
  <c r="I40" i="16"/>
  <c r="L39" i="16"/>
  <c r="K39" i="16"/>
  <c r="J39" i="16"/>
  <c r="I39" i="16"/>
  <c r="L38" i="16"/>
  <c r="K38" i="16"/>
  <c r="J38" i="16"/>
  <c r="I38" i="16"/>
  <c r="L36" i="16"/>
  <c r="K36" i="16"/>
  <c r="J36" i="16"/>
  <c r="I36" i="16"/>
  <c r="L34" i="16"/>
  <c r="K34" i="16"/>
  <c r="J34" i="16"/>
  <c r="I34" i="16"/>
  <c r="L33" i="16"/>
  <c r="K33" i="16"/>
  <c r="J33" i="16"/>
  <c r="I33" i="16"/>
  <c r="L32" i="16"/>
  <c r="K32" i="16"/>
  <c r="J32" i="16"/>
  <c r="I32" i="16"/>
  <c r="L31" i="16"/>
  <c r="K31" i="16"/>
  <c r="J31" i="16"/>
  <c r="I31" i="16"/>
  <c r="L30" i="16"/>
  <c r="L360" i="16" s="1"/>
  <c r="K30" i="16"/>
  <c r="K360" i="16" s="1"/>
  <c r="J30" i="16"/>
  <c r="J360" i="16" s="1"/>
  <c r="I30" i="16"/>
  <c r="I360" i="16" s="1"/>
  <c r="L357" i="18"/>
  <c r="K357" i="18"/>
  <c r="J357" i="18"/>
  <c r="I357" i="18"/>
  <c r="L356" i="18"/>
  <c r="K356" i="18"/>
  <c r="J356" i="18"/>
  <c r="I356" i="18"/>
  <c r="L354" i="18"/>
  <c r="K354" i="18"/>
  <c r="J354" i="18"/>
  <c r="I354" i="18"/>
  <c r="L353" i="18"/>
  <c r="K353" i="18"/>
  <c r="J353" i="18"/>
  <c r="I353" i="18"/>
  <c r="L351" i="18"/>
  <c r="K351" i="18"/>
  <c r="J351" i="18"/>
  <c r="I351" i="18"/>
  <c r="L350" i="18"/>
  <c r="K350" i="18"/>
  <c r="J350" i="18"/>
  <c r="I350" i="18"/>
  <c r="L347" i="18"/>
  <c r="K347" i="18"/>
  <c r="J347" i="18"/>
  <c r="I347" i="18"/>
  <c r="L346" i="18"/>
  <c r="K346" i="18"/>
  <c r="J346" i="18"/>
  <c r="I346" i="18"/>
  <c r="L343" i="18"/>
  <c r="K343" i="18"/>
  <c r="J343" i="18"/>
  <c r="I343" i="18"/>
  <c r="L342" i="18"/>
  <c r="K342" i="18"/>
  <c r="J342" i="18"/>
  <c r="I342" i="18"/>
  <c r="L339" i="18"/>
  <c r="K339" i="18"/>
  <c r="J339" i="18"/>
  <c r="I339" i="18"/>
  <c r="L338" i="18"/>
  <c r="K338" i="18"/>
  <c r="J338" i="18"/>
  <c r="I338" i="18"/>
  <c r="L335" i="18"/>
  <c r="K335" i="18"/>
  <c r="J335" i="18"/>
  <c r="I335" i="18"/>
  <c r="L332" i="18"/>
  <c r="K332" i="18"/>
  <c r="J332" i="18"/>
  <c r="I332" i="18"/>
  <c r="L330" i="18"/>
  <c r="K330" i="18"/>
  <c r="J330" i="18"/>
  <c r="I330" i="18"/>
  <c r="L329" i="18"/>
  <c r="K329" i="18"/>
  <c r="J329" i="18"/>
  <c r="I329" i="18"/>
  <c r="L328" i="18"/>
  <c r="K328" i="18"/>
  <c r="J328" i="18"/>
  <c r="I328" i="18"/>
  <c r="L325" i="18"/>
  <c r="K325" i="18"/>
  <c r="J325" i="18"/>
  <c r="I325" i="18"/>
  <c r="L324" i="18"/>
  <c r="K324" i="18"/>
  <c r="J324" i="18"/>
  <c r="I324" i="18"/>
  <c r="L322" i="18"/>
  <c r="K322" i="18"/>
  <c r="J322" i="18"/>
  <c r="I322" i="18"/>
  <c r="L321" i="18"/>
  <c r="K321" i="18"/>
  <c r="J321" i="18"/>
  <c r="I321" i="18"/>
  <c r="L319" i="18"/>
  <c r="K319" i="18"/>
  <c r="J319" i="18"/>
  <c r="I319" i="18"/>
  <c r="L318" i="18"/>
  <c r="K318" i="18"/>
  <c r="J318" i="18"/>
  <c r="I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10" i="18"/>
  <c r="K310" i="18"/>
  <c r="J310" i="18"/>
  <c r="I310" i="18"/>
  <c r="L307" i="18"/>
  <c r="K307" i="18"/>
  <c r="J307" i="18"/>
  <c r="I307" i="18"/>
  <c r="L306" i="18"/>
  <c r="K306" i="18"/>
  <c r="J306" i="18"/>
  <c r="I306" i="18"/>
  <c r="L303" i="18"/>
  <c r="K303" i="18"/>
  <c r="J303" i="18"/>
  <c r="I303" i="18"/>
  <c r="L300" i="18"/>
  <c r="K300" i="18"/>
  <c r="J300" i="18"/>
  <c r="I300" i="18"/>
  <c r="L298" i="18"/>
  <c r="K298" i="18"/>
  <c r="J298" i="18"/>
  <c r="I298" i="18"/>
  <c r="L297" i="18"/>
  <c r="K297" i="18"/>
  <c r="J297" i="18"/>
  <c r="I297" i="18"/>
  <c r="L296" i="18"/>
  <c r="K296" i="18"/>
  <c r="J296" i="18"/>
  <c r="I296" i="18"/>
  <c r="L295" i="18"/>
  <c r="K295" i="18"/>
  <c r="J295" i="18"/>
  <c r="I295" i="18"/>
  <c r="L292" i="18"/>
  <c r="K292" i="18"/>
  <c r="J292" i="18"/>
  <c r="I292" i="18"/>
  <c r="L291" i="18"/>
  <c r="K291" i="18"/>
  <c r="J291" i="18"/>
  <c r="I291" i="18"/>
  <c r="L289" i="18"/>
  <c r="K289" i="18"/>
  <c r="J289" i="18"/>
  <c r="I289" i="18"/>
  <c r="L288" i="18"/>
  <c r="K288" i="18"/>
  <c r="J288" i="18"/>
  <c r="I288" i="18"/>
  <c r="L286" i="18"/>
  <c r="K286" i="18"/>
  <c r="J286" i="18"/>
  <c r="I286" i="18"/>
  <c r="L285" i="18"/>
  <c r="K285" i="18"/>
  <c r="J285" i="18"/>
  <c r="I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7" i="18"/>
  <c r="K277" i="18"/>
  <c r="J277" i="18"/>
  <c r="I277" i="18"/>
  <c r="L274" i="18"/>
  <c r="K274" i="18"/>
  <c r="J274" i="18"/>
  <c r="I274" i="18"/>
  <c r="L273" i="18"/>
  <c r="K273" i="18"/>
  <c r="J273" i="18"/>
  <c r="I273" i="18"/>
  <c r="L270" i="18"/>
  <c r="K270" i="18"/>
  <c r="J270" i="18"/>
  <c r="I270" i="18"/>
  <c r="L267" i="18"/>
  <c r="K267" i="18"/>
  <c r="J267" i="18"/>
  <c r="I267" i="18"/>
  <c r="L265" i="18"/>
  <c r="K265" i="18"/>
  <c r="J265" i="18"/>
  <c r="I265" i="18"/>
  <c r="L264" i="18"/>
  <c r="K264" i="18"/>
  <c r="J264" i="18"/>
  <c r="I264" i="18"/>
  <c r="L263" i="18"/>
  <c r="K263" i="18"/>
  <c r="J263" i="18"/>
  <c r="I263" i="18"/>
  <c r="L260" i="18"/>
  <c r="K260" i="18"/>
  <c r="J260" i="18"/>
  <c r="I260" i="18"/>
  <c r="L259" i="18"/>
  <c r="K259" i="18"/>
  <c r="J259" i="18"/>
  <c r="I259" i="18"/>
  <c r="L257" i="18"/>
  <c r="K257" i="18"/>
  <c r="J257" i="18"/>
  <c r="I257" i="18"/>
  <c r="L256" i="18"/>
  <c r="K256" i="18"/>
  <c r="J256" i="18"/>
  <c r="I256" i="18"/>
  <c r="L254" i="18"/>
  <c r="K254" i="18"/>
  <c r="J254" i="18"/>
  <c r="I254" i="18"/>
  <c r="L253" i="18"/>
  <c r="K253" i="18"/>
  <c r="J253" i="18"/>
  <c r="I253" i="18"/>
  <c r="L250" i="18"/>
  <c r="K250" i="18"/>
  <c r="J250" i="18"/>
  <c r="I250" i="18"/>
  <c r="L249" i="18"/>
  <c r="K249" i="18"/>
  <c r="J249" i="18"/>
  <c r="I249" i="18"/>
  <c r="L246" i="18"/>
  <c r="K246" i="18"/>
  <c r="J246" i="18"/>
  <c r="I246" i="18"/>
  <c r="L245" i="18"/>
  <c r="K245" i="18"/>
  <c r="J245" i="18"/>
  <c r="I245" i="18"/>
  <c r="L242" i="18"/>
  <c r="K242" i="18"/>
  <c r="J242" i="18"/>
  <c r="I242" i="18"/>
  <c r="L241" i="18"/>
  <c r="K241" i="18"/>
  <c r="J241" i="18"/>
  <c r="I241" i="18"/>
  <c r="L238" i="18"/>
  <c r="K238" i="18"/>
  <c r="J238" i="18"/>
  <c r="I238" i="18"/>
  <c r="L235" i="18"/>
  <c r="K235" i="18"/>
  <c r="J235" i="18"/>
  <c r="I235" i="18"/>
  <c r="L233" i="18"/>
  <c r="K233" i="18"/>
  <c r="J233" i="18"/>
  <c r="I233" i="18"/>
  <c r="L232" i="18"/>
  <c r="K232" i="18"/>
  <c r="J232" i="18"/>
  <c r="I232" i="18"/>
  <c r="L231" i="18"/>
  <c r="K231" i="18"/>
  <c r="J231" i="18"/>
  <c r="I231" i="18"/>
  <c r="L230" i="18"/>
  <c r="K230" i="18"/>
  <c r="J230" i="18"/>
  <c r="I230" i="18"/>
  <c r="L226" i="18"/>
  <c r="K226" i="18"/>
  <c r="J226" i="18"/>
  <c r="I226" i="18"/>
  <c r="L225" i="18"/>
  <c r="K225" i="18"/>
  <c r="J225" i="18"/>
  <c r="I225" i="18"/>
  <c r="L224" i="18"/>
  <c r="K224" i="18"/>
  <c r="J224" i="18"/>
  <c r="I224" i="18"/>
  <c r="L222" i="18"/>
  <c r="K222" i="18"/>
  <c r="J222" i="18"/>
  <c r="I222" i="18"/>
  <c r="L221" i="18"/>
  <c r="K221" i="18"/>
  <c r="J221" i="18"/>
  <c r="I221" i="18"/>
  <c r="L220" i="18"/>
  <c r="K220" i="18"/>
  <c r="J220" i="18"/>
  <c r="I220" i="18"/>
  <c r="L213" i="18"/>
  <c r="K213" i="18"/>
  <c r="J213" i="18"/>
  <c r="I213" i="18"/>
  <c r="L212" i="18"/>
  <c r="K212" i="18"/>
  <c r="J212" i="18"/>
  <c r="I212" i="18"/>
  <c r="L210" i="18"/>
  <c r="K210" i="18"/>
  <c r="J210" i="18"/>
  <c r="I210" i="18"/>
  <c r="L209" i="18"/>
  <c r="K209" i="18"/>
  <c r="J209" i="18"/>
  <c r="I209" i="18"/>
  <c r="L208" i="18"/>
  <c r="K208" i="18"/>
  <c r="J208" i="18"/>
  <c r="I208" i="18"/>
  <c r="L203" i="18"/>
  <c r="K203" i="18"/>
  <c r="J203" i="18"/>
  <c r="I203" i="18"/>
  <c r="L202" i="18"/>
  <c r="K202" i="18"/>
  <c r="J202" i="18"/>
  <c r="I202" i="18"/>
  <c r="L201" i="18"/>
  <c r="K201" i="18"/>
  <c r="J201" i="18"/>
  <c r="I201" i="18"/>
  <c r="L199" i="18"/>
  <c r="K199" i="18"/>
  <c r="J199" i="18"/>
  <c r="I199" i="18"/>
  <c r="L198" i="18"/>
  <c r="K198" i="18"/>
  <c r="J198" i="18"/>
  <c r="I198" i="18"/>
  <c r="L194" i="18"/>
  <c r="K194" i="18"/>
  <c r="J194" i="18"/>
  <c r="I194" i="18"/>
  <c r="L193" i="18"/>
  <c r="K193" i="18"/>
  <c r="J193" i="18"/>
  <c r="I193" i="18"/>
  <c r="P188" i="18"/>
  <c r="O188" i="18"/>
  <c r="N188" i="18"/>
  <c r="M188" i="18"/>
  <c r="L188" i="18"/>
  <c r="K188" i="18"/>
  <c r="J188" i="18"/>
  <c r="I188" i="18"/>
  <c r="L187" i="18"/>
  <c r="K187" i="18"/>
  <c r="J187" i="18"/>
  <c r="I187" i="18"/>
  <c r="L183" i="18"/>
  <c r="K183" i="18"/>
  <c r="J183" i="18"/>
  <c r="I183" i="18"/>
  <c r="L182" i="18"/>
  <c r="K182" i="18"/>
  <c r="J182" i="18"/>
  <c r="I182" i="18"/>
  <c r="L180" i="18"/>
  <c r="K180" i="18"/>
  <c r="J180" i="18"/>
  <c r="I180" i="18"/>
  <c r="L179" i="18"/>
  <c r="K179" i="18"/>
  <c r="J179" i="18"/>
  <c r="I179" i="18"/>
  <c r="L178" i="18"/>
  <c r="K178" i="18"/>
  <c r="J178" i="18"/>
  <c r="I178" i="18"/>
  <c r="L177" i="18"/>
  <c r="K177" i="18"/>
  <c r="J177" i="18"/>
  <c r="I177" i="18"/>
  <c r="L176" i="18"/>
  <c r="K176" i="18"/>
  <c r="J176" i="18"/>
  <c r="I176" i="18"/>
  <c r="L172" i="18"/>
  <c r="K172" i="18"/>
  <c r="J172" i="18"/>
  <c r="I172" i="18"/>
  <c r="L171" i="18"/>
  <c r="K171" i="18"/>
  <c r="J171" i="18"/>
  <c r="I171" i="18"/>
  <c r="L167" i="18"/>
  <c r="K167" i="18"/>
  <c r="J167" i="18"/>
  <c r="I167" i="18"/>
  <c r="L166" i="18"/>
  <c r="K166" i="18"/>
  <c r="J166" i="18"/>
  <c r="I166" i="18"/>
  <c r="L165" i="18"/>
  <c r="K165" i="18"/>
  <c r="J165" i="18"/>
  <c r="I165" i="18"/>
  <c r="L163" i="18"/>
  <c r="K163" i="18"/>
  <c r="J163" i="18"/>
  <c r="I163" i="18"/>
  <c r="L162" i="18"/>
  <c r="K162" i="18"/>
  <c r="J162" i="18"/>
  <c r="I162" i="18"/>
  <c r="L161" i="18"/>
  <c r="K161" i="18"/>
  <c r="J161" i="18"/>
  <c r="I161" i="18"/>
  <c r="L160" i="18"/>
  <c r="K160" i="18"/>
  <c r="J160" i="18"/>
  <c r="I160" i="18"/>
  <c r="L158" i="18"/>
  <c r="K158" i="18"/>
  <c r="J158" i="18"/>
  <c r="I158" i="18"/>
  <c r="L157" i="18"/>
  <c r="K157" i="18"/>
  <c r="J157" i="18"/>
  <c r="I157" i="18"/>
  <c r="L153" i="18"/>
  <c r="K153" i="18"/>
  <c r="J153" i="18"/>
  <c r="I153" i="18"/>
  <c r="L152" i="18"/>
  <c r="K152" i="18"/>
  <c r="J152" i="18"/>
  <c r="I152" i="18"/>
  <c r="L151" i="18"/>
  <c r="K151" i="18"/>
  <c r="J151" i="18"/>
  <c r="I151" i="18"/>
  <c r="L150" i="18"/>
  <c r="K150" i="18"/>
  <c r="J150" i="18"/>
  <c r="I150" i="18"/>
  <c r="L147" i="18"/>
  <c r="K147" i="18"/>
  <c r="J147" i="18"/>
  <c r="I147" i="18"/>
  <c r="L146" i="18"/>
  <c r="K146" i="18"/>
  <c r="J146" i="18"/>
  <c r="I146" i="18"/>
  <c r="L145" i="18"/>
  <c r="K145" i="18"/>
  <c r="J145" i="18"/>
  <c r="I145" i="18"/>
  <c r="L143" i="18"/>
  <c r="K143" i="18"/>
  <c r="J143" i="18"/>
  <c r="I143" i="18"/>
  <c r="L142" i="18"/>
  <c r="K142" i="18"/>
  <c r="J142" i="18"/>
  <c r="I142" i="18"/>
  <c r="L139" i="18"/>
  <c r="K139" i="18"/>
  <c r="J139" i="18"/>
  <c r="I139" i="18"/>
  <c r="L138" i="18"/>
  <c r="K138" i="18"/>
  <c r="J138" i="18"/>
  <c r="I138" i="18"/>
  <c r="L137" i="18"/>
  <c r="K137" i="18"/>
  <c r="J137" i="18"/>
  <c r="I137" i="18"/>
  <c r="L134" i="18"/>
  <c r="K134" i="18"/>
  <c r="J134" i="18"/>
  <c r="I134" i="18"/>
  <c r="L133" i="18"/>
  <c r="K133" i="18"/>
  <c r="J133" i="18"/>
  <c r="I133" i="18"/>
  <c r="L132" i="18"/>
  <c r="K132" i="18"/>
  <c r="J132" i="18"/>
  <c r="I132" i="18"/>
  <c r="L131" i="18"/>
  <c r="K131" i="18"/>
  <c r="J131" i="18"/>
  <c r="I131" i="18"/>
  <c r="L129" i="18"/>
  <c r="K129" i="18"/>
  <c r="J129" i="18"/>
  <c r="I129" i="18"/>
  <c r="L128" i="18"/>
  <c r="K128" i="18"/>
  <c r="J128" i="18"/>
  <c r="I128" i="18"/>
  <c r="L127" i="18"/>
  <c r="K127" i="18"/>
  <c r="J127" i="18"/>
  <c r="I127" i="18"/>
  <c r="L125" i="18"/>
  <c r="K125" i="18"/>
  <c r="J125" i="18"/>
  <c r="I125" i="18"/>
  <c r="L124" i="18"/>
  <c r="K124" i="18"/>
  <c r="J124" i="18"/>
  <c r="I124" i="18"/>
  <c r="L123" i="18"/>
  <c r="K123" i="18"/>
  <c r="J123" i="18"/>
  <c r="I123" i="18"/>
  <c r="L121" i="18"/>
  <c r="K121" i="18"/>
  <c r="J121" i="18"/>
  <c r="I121" i="18"/>
  <c r="L120" i="18"/>
  <c r="K120" i="18"/>
  <c r="J120" i="18"/>
  <c r="I120" i="18"/>
  <c r="L119" i="18"/>
  <c r="K119" i="18"/>
  <c r="J119" i="18"/>
  <c r="I119" i="18"/>
  <c r="L117" i="18"/>
  <c r="K117" i="18"/>
  <c r="J117" i="18"/>
  <c r="I117" i="18"/>
  <c r="L116" i="18"/>
  <c r="K116" i="18"/>
  <c r="J116" i="18"/>
  <c r="I116" i="18"/>
  <c r="L115" i="18"/>
  <c r="K115" i="18"/>
  <c r="J115" i="18"/>
  <c r="I115" i="18"/>
  <c r="L112" i="18"/>
  <c r="K112" i="18"/>
  <c r="J112" i="18"/>
  <c r="I112" i="18"/>
  <c r="L111" i="18"/>
  <c r="K111" i="18"/>
  <c r="J111" i="18"/>
  <c r="I111" i="18"/>
  <c r="L110" i="18"/>
  <c r="K110" i="18"/>
  <c r="J110" i="18"/>
  <c r="I110" i="18"/>
  <c r="L109" i="18"/>
  <c r="K109" i="18"/>
  <c r="J109" i="18"/>
  <c r="I109" i="18"/>
  <c r="L106" i="18"/>
  <c r="K106" i="18"/>
  <c r="J106" i="18"/>
  <c r="I106" i="18"/>
  <c r="L105" i="18"/>
  <c r="K105" i="18"/>
  <c r="J105" i="18"/>
  <c r="I105" i="18"/>
  <c r="L102" i="18"/>
  <c r="K102" i="18"/>
  <c r="J102" i="18"/>
  <c r="I102" i="18"/>
  <c r="L101" i="18"/>
  <c r="K101" i="18"/>
  <c r="J101" i="18"/>
  <c r="I101" i="18"/>
  <c r="L100" i="18"/>
  <c r="K100" i="18"/>
  <c r="J100" i="18"/>
  <c r="I100" i="18"/>
  <c r="L97" i="18"/>
  <c r="K97" i="18"/>
  <c r="J97" i="18"/>
  <c r="I97" i="18"/>
  <c r="L96" i="18"/>
  <c r="K96" i="18"/>
  <c r="J96" i="18"/>
  <c r="I96" i="18"/>
  <c r="L95" i="18"/>
  <c r="K95" i="18"/>
  <c r="J95" i="18"/>
  <c r="I95" i="18"/>
  <c r="L92" i="18"/>
  <c r="K92" i="18"/>
  <c r="J92" i="18"/>
  <c r="I92" i="18"/>
  <c r="L91" i="18"/>
  <c r="K91" i="18"/>
  <c r="J91" i="18"/>
  <c r="I91" i="18"/>
  <c r="L90" i="18"/>
  <c r="K90" i="18"/>
  <c r="J90" i="18"/>
  <c r="I90" i="18"/>
  <c r="L89" i="18"/>
  <c r="K89" i="18"/>
  <c r="J89" i="18"/>
  <c r="I89" i="18"/>
  <c r="L85" i="18"/>
  <c r="K85" i="18"/>
  <c r="J85" i="18"/>
  <c r="I85" i="18"/>
  <c r="L84" i="18"/>
  <c r="K84" i="18"/>
  <c r="J84" i="18"/>
  <c r="I84" i="18"/>
  <c r="L83" i="18"/>
  <c r="K83" i="18"/>
  <c r="J83" i="18"/>
  <c r="I83" i="18"/>
  <c r="L82" i="18"/>
  <c r="K82" i="18"/>
  <c r="J82" i="18"/>
  <c r="I82" i="18"/>
  <c r="L80" i="18"/>
  <c r="K80" i="18"/>
  <c r="J80" i="18"/>
  <c r="I80" i="18"/>
  <c r="L79" i="18"/>
  <c r="K79" i="18"/>
  <c r="J79" i="18"/>
  <c r="I79" i="18"/>
  <c r="L78" i="18"/>
  <c r="K78" i="18"/>
  <c r="J78" i="18"/>
  <c r="I78" i="18"/>
  <c r="L74" i="18"/>
  <c r="K74" i="18"/>
  <c r="J74" i="18"/>
  <c r="I74" i="18"/>
  <c r="L73" i="18"/>
  <c r="K73" i="18"/>
  <c r="J73" i="18"/>
  <c r="I73" i="18"/>
  <c r="L69" i="18"/>
  <c r="K69" i="18"/>
  <c r="J69" i="18"/>
  <c r="I69" i="18"/>
  <c r="L68" i="18"/>
  <c r="K68" i="18"/>
  <c r="J68" i="18"/>
  <c r="I68" i="18"/>
  <c r="L64" i="18"/>
  <c r="K64" i="18"/>
  <c r="J64" i="18"/>
  <c r="I64" i="18"/>
  <c r="L63" i="18"/>
  <c r="K63" i="18"/>
  <c r="J63" i="18"/>
  <c r="I63" i="18"/>
  <c r="L62" i="18"/>
  <c r="K62" i="18"/>
  <c r="J62" i="18"/>
  <c r="I62" i="18"/>
  <c r="L61" i="18"/>
  <c r="K61" i="18"/>
  <c r="J61" i="18"/>
  <c r="I61" i="18"/>
  <c r="L45" i="18"/>
  <c r="K45" i="18"/>
  <c r="J45" i="18"/>
  <c r="I45" i="18"/>
  <c r="L44" i="18"/>
  <c r="K44" i="18"/>
  <c r="J44" i="18"/>
  <c r="I44" i="18"/>
  <c r="L43" i="18"/>
  <c r="K43" i="18"/>
  <c r="J43" i="18"/>
  <c r="I43" i="18"/>
  <c r="L42" i="18"/>
  <c r="K42" i="18"/>
  <c r="J42" i="18"/>
  <c r="I42" i="18"/>
  <c r="L40" i="18"/>
  <c r="K40" i="18"/>
  <c r="J40" i="18"/>
  <c r="I40" i="18"/>
  <c r="L39" i="18"/>
  <c r="K39" i="18"/>
  <c r="J39" i="18"/>
  <c r="I39" i="18"/>
  <c r="L38" i="18"/>
  <c r="K38" i="18"/>
  <c r="J38" i="18"/>
  <c r="I38" i="18"/>
  <c r="L36" i="18"/>
  <c r="K36" i="18"/>
  <c r="J36" i="18"/>
  <c r="I36" i="18"/>
  <c r="L34" i="18"/>
  <c r="K34" i="18"/>
  <c r="J34" i="18"/>
  <c r="I34" i="18"/>
  <c r="L33" i="18"/>
  <c r="K33" i="18"/>
  <c r="J33" i="18"/>
  <c r="I33" i="18"/>
  <c r="L32" i="18"/>
  <c r="K32" i="18"/>
  <c r="J32" i="18"/>
  <c r="I32" i="18"/>
  <c r="L31" i="18"/>
  <c r="K31" i="18"/>
  <c r="J31" i="18"/>
  <c r="I31" i="18"/>
  <c r="L30" i="18"/>
  <c r="L360" i="18" s="1"/>
  <c r="K30" i="18"/>
  <c r="K360" i="18" s="1"/>
  <c r="J30" i="18"/>
  <c r="J360" i="18" s="1"/>
  <c r="I30" i="18"/>
  <c r="I360" i="18" s="1"/>
  <c r="L357" i="19"/>
  <c r="K357" i="19"/>
  <c r="J357" i="19"/>
  <c r="I357" i="19"/>
  <c r="L356" i="19"/>
  <c r="K356" i="19"/>
  <c r="J356" i="19"/>
  <c r="I356" i="19"/>
  <c r="L354" i="19"/>
  <c r="K354" i="19"/>
  <c r="J354" i="19"/>
  <c r="I354" i="19"/>
  <c r="L353" i="19"/>
  <c r="K353" i="19"/>
  <c r="J353" i="19"/>
  <c r="I353" i="19"/>
  <c r="L351" i="19"/>
  <c r="K351" i="19"/>
  <c r="J351" i="19"/>
  <c r="I351" i="19"/>
  <c r="L350" i="19"/>
  <c r="K350" i="19"/>
  <c r="J350" i="19"/>
  <c r="I350" i="19"/>
  <c r="L347" i="19"/>
  <c r="K347" i="19"/>
  <c r="J347" i="19"/>
  <c r="I347" i="19"/>
  <c r="L346" i="19"/>
  <c r="K346" i="19"/>
  <c r="J346" i="19"/>
  <c r="I346" i="19"/>
  <c r="L343" i="19"/>
  <c r="K343" i="19"/>
  <c r="J343" i="19"/>
  <c r="I343" i="19"/>
  <c r="L342" i="19"/>
  <c r="K342" i="19"/>
  <c r="J342" i="19"/>
  <c r="I342" i="19"/>
  <c r="L339" i="19"/>
  <c r="K339" i="19"/>
  <c r="J339" i="19"/>
  <c r="I339" i="19"/>
  <c r="L338" i="19"/>
  <c r="K338" i="19"/>
  <c r="J338" i="19"/>
  <c r="I338" i="19"/>
  <c r="L335" i="19"/>
  <c r="K335" i="19"/>
  <c r="J335" i="19"/>
  <c r="I335" i="19"/>
  <c r="L332" i="19"/>
  <c r="K332" i="19"/>
  <c r="J332" i="19"/>
  <c r="I332" i="19"/>
  <c r="L330" i="19"/>
  <c r="K330" i="19"/>
  <c r="J330" i="19"/>
  <c r="I330" i="19"/>
  <c r="L329" i="19"/>
  <c r="K329" i="19"/>
  <c r="J329" i="19"/>
  <c r="I329" i="19"/>
  <c r="L328" i="19"/>
  <c r="K328" i="19"/>
  <c r="J328" i="19"/>
  <c r="I328" i="19"/>
  <c r="L325" i="19"/>
  <c r="K325" i="19"/>
  <c r="J325" i="19"/>
  <c r="I325" i="19"/>
  <c r="L324" i="19"/>
  <c r="K324" i="19"/>
  <c r="J324" i="19"/>
  <c r="I324" i="19"/>
  <c r="L322" i="19"/>
  <c r="K322" i="19"/>
  <c r="J322" i="19"/>
  <c r="I322" i="19"/>
  <c r="L321" i="19"/>
  <c r="K321" i="19"/>
  <c r="J321" i="19"/>
  <c r="I321" i="19"/>
  <c r="L319" i="19"/>
  <c r="K319" i="19"/>
  <c r="J319" i="19"/>
  <c r="I319" i="19"/>
  <c r="L318" i="19"/>
  <c r="K318" i="19"/>
  <c r="J318" i="19"/>
  <c r="I318" i="19"/>
  <c r="L315" i="19"/>
  <c r="K315" i="19"/>
  <c r="J315" i="19"/>
  <c r="I315" i="19"/>
  <c r="L314" i="19"/>
  <c r="K314" i="19"/>
  <c r="J314" i="19"/>
  <c r="I314" i="19"/>
  <c r="L311" i="19"/>
  <c r="K311" i="19"/>
  <c r="J311" i="19"/>
  <c r="I311" i="19"/>
  <c r="L310" i="19"/>
  <c r="K310" i="19"/>
  <c r="J310" i="19"/>
  <c r="I310" i="19"/>
  <c r="L307" i="19"/>
  <c r="K307" i="19"/>
  <c r="J307" i="19"/>
  <c r="I307" i="19"/>
  <c r="L306" i="19"/>
  <c r="K306" i="19"/>
  <c r="J306" i="19"/>
  <c r="I306" i="19"/>
  <c r="L303" i="19"/>
  <c r="K303" i="19"/>
  <c r="J303" i="19"/>
  <c r="I303" i="19"/>
  <c r="L300" i="19"/>
  <c r="K300" i="19"/>
  <c r="J300" i="19"/>
  <c r="I300" i="19"/>
  <c r="L298" i="19"/>
  <c r="K298" i="19"/>
  <c r="J298" i="19"/>
  <c r="I298" i="19"/>
  <c r="L297" i="19"/>
  <c r="K297" i="19"/>
  <c r="J297" i="19"/>
  <c r="I297" i="19"/>
  <c r="L296" i="19"/>
  <c r="K296" i="19"/>
  <c r="J296" i="19"/>
  <c r="I296" i="19"/>
  <c r="L295" i="19"/>
  <c r="K295" i="19"/>
  <c r="J295" i="19"/>
  <c r="I295" i="19"/>
  <c r="L292" i="19"/>
  <c r="K292" i="19"/>
  <c r="J292" i="19"/>
  <c r="I292" i="19"/>
  <c r="L291" i="19"/>
  <c r="K291" i="19"/>
  <c r="J291" i="19"/>
  <c r="I291" i="19"/>
  <c r="L289" i="19"/>
  <c r="K289" i="19"/>
  <c r="J289" i="19"/>
  <c r="I289" i="19"/>
  <c r="L288" i="19"/>
  <c r="K288" i="19"/>
  <c r="J288" i="19"/>
  <c r="I288" i="19"/>
  <c r="L286" i="19"/>
  <c r="K286" i="19"/>
  <c r="J286" i="19"/>
  <c r="I286" i="19"/>
  <c r="L285" i="19"/>
  <c r="K285" i="19"/>
  <c r="J285" i="19"/>
  <c r="I285" i="19"/>
  <c r="L282" i="19"/>
  <c r="K282" i="19"/>
  <c r="J282" i="19"/>
  <c r="I282" i="19"/>
  <c r="L281" i="19"/>
  <c r="K281" i="19"/>
  <c r="J281" i="19"/>
  <c r="I281" i="19"/>
  <c r="L278" i="19"/>
  <c r="K278" i="19"/>
  <c r="J278" i="19"/>
  <c r="I278" i="19"/>
  <c r="L277" i="19"/>
  <c r="K277" i="19"/>
  <c r="J277" i="19"/>
  <c r="I277" i="19"/>
  <c r="L274" i="19"/>
  <c r="K274" i="19"/>
  <c r="J274" i="19"/>
  <c r="I274" i="19"/>
  <c r="L273" i="19"/>
  <c r="K273" i="19"/>
  <c r="J273" i="19"/>
  <c r="I273" i="19"/>
  <c r="L270" i="19"/>
  <c r="K270" i="19"/>
  <c r="J270" i="19"/>
  <c r="I270" i="19"/>
  <c r="L267" i="19"/>
  <c r="K267" i="19"/>
  <c r="J267" i="19"/>
  <c r="I267" i="19"/>
  <c r="L265" i="19"/>
  <c r="K265" i="19"/>
  <c r="J265" i="19"/>
  <c r="I265" i="19"/>
  <c r="L264" i="19"/>
  <c r="K264" i="19"/>
  <c r="J264" i="19"/>
  <c r="I264" i="19"/>
  <c r="L263" i="19"/>
  <c r="K263" i="19"/>
  <c r="J263" i="19"/>
  <c r="I263" i="19"/>
  <c r="L260" i="19"/>
  <c r="K260" i="19"/>
  <c r="J260" i="19"/>
  <c r="I260" i="19"/>
  <c r="L259" i="19"/>
  <c r="K259" i="19"/>
  <c r="J259" i="19"/>
  <c r="I259" i="19"/>
  <c r="L257" i="19"/>
  <c r="K257" i="19"/>
  <c r="J257" i="19"/>
  <c r="I257" i="19"/>
  <c r="L256" i="19"/>
  <c r="K256" i="19"/>
  <c r="J256" i="19"/>
  <c r="I256" i="19"/>
  <c r="L254" i="19"/>
  <c r="K254" i="19"/>
  <c r="J254" i="19"/>
  <c r="I254" i="19"/>
  <c r="L253" i="19"/>
  <c r="K253" i="19"/>
  <c r="J253" i="19"/>
  <c r="I253" i="19"/>
  <c r="L250" i="19"/>
  <c r="K250" i="19"/>
  <c r="J250" i="19"/>
  <c r="I250" i="19"/>
  <c r="L249" i="19"/>
  <c r="K249" i="19"/>
  <c r="J249" i="19"/>
  <c r="I249" i="19"/>
  <c r="L246" i="19"/>
  <c r="K246" i="19"/>
  <c r="J246" i="19"/>
  <c r="I246" i="19"/>
  <c r="L245" i="19"/>
  <c r="K245" i="19"/>
  <c r="J245" i="19"/>
  <c r="I245" i="19"/>
  <c r="L242" i="19"/>
  <c r="K242" i="19"/>
  <c r="J242" i="19"/>
  <c r="I242" i="19"/>
  <c r="L241" i="19"/>
  <c r="K241" i="19"/>
  <c r="J241" i="19"/>
  <c r="I241" i="19"/>
  <c r="L238" i="19"/>
  <c r="K238" i="19"/>
  <c r="J238" i="19"/>
  <c r="I238" i="19"/>
  <c r="L235" i="19"/>
  <c r="K235" i="19"/>
  <c r="J235" i="19"/>
  <c r="I235" i="19"/>
  <c r="L233" i="19"/>
  <c r="K233" i="19"/>
  <c r="J233" i="19"/>
  <c r="I233" i="19"/>
  <c r="L232" i="19"/>
  <c r="K232" i="19"/>
  <c r="J232" i="19"/>
  <c r="I232" i="19"/>
  <c r="L231" i="19"/>
  <c r="K231" i="19"/>
  <c r="J231" i="19"/>
  <c r="I231" i="19"/>
  <c r="L230" i="19"/>
  <c r="K230" i="19"/>
  <c r="J230" i="19"/>
  <c r="I230" i="19"/>
  <c r="L226" i="19"/>
  <c r="K226" i="19"/>
  <c r="J226" i="19"/>
  <c r="I226" i="19"/>
  <c r="L225" i="19"/>
  <c r="K225" i="19"/>
  <c r="J225" i="19"/>
  <c r="I225" i="19"/>
  <c r="L224" i="19"/>
  <c r="K224" i="19"/>
  <c r="J224" i="19"/>
  <c r="I224" i="19"/>
  <c r="L222" i="19"/>
  <c r="K222" i="19"/>
  <c r="J222" i="19"/>
  <c r="I222" i="19"/>
  <c r="L221" i="19"/>
  <c r="K221" i="19"/>
  <c r="J221" i="19"/>
  <c r="I221" i="19"/>
  <c r="L220" i="19"/>
  <c r="K220" i="19"/>
  <c r="J220" i="19"/>
  <c r="I220" i="19"/>
  <c r="L213" i="19"/>
  <c r="K213" i="19"/>
  <c r="J213" i="19"/>
  <c r="I213" i="19"/>
  <c r="L212" i="19"/>
  <c r="K212" i="19"/>
  <c r="J212" i="19"/>
  <c r="I212" i="19"/>
  <c r="L210" i="19"/>
  <c r="K210" i="19"/>
  <c r="J210" i="19"/>
  <c r="I210" i="19"/>
  <c r="L209" i="19"/>
  <c r="K209" i="19"/>
  <c r="J209" i="19"/>
  <c r="I209" i="19"/>
  <c r="L208" i="19"/>
  <c r="K208" i="19"/>
  <c r="J208" i="19"/>
  <c r="I208" i="19"/>
  <c r="L203" i="19"/>
  <c r="K203" i="19"/>
  <c r="J203" i="19"/>
  <c r="I203" i="19"/>
  <c r="L202" i="19"/>
  <c r="K202" i="19"/>
  <c r="J202" i="19"/>
  <c r="I202" i="19"/>
  <c r="L201" i="19"/>
  <c r="K201" i="19"/>
  <c r="J201" i="19"/>
  <c r="I201" i="19"/>
  <c r="L199" i="19"/>
  <c r="K199" i="19"/>
  <c r="J199" i="19"/>
  <c r="I199" i="19"/>
  <c r="L198" i="19"/>
  <c r="K198" i="19"/>
  <c r="J198" i="19"/>
  <c r="I198" i="19"/>
  <c r="L194" i="19"/>
  <c r="K194" i="19"/>
  <c r="J194" i="19"/>
  <c r="I194" i="19"/>
  <c r="L193" i="19"/>
  <c r="K193" i="19"/>
  <c r="J193" i="19"/>
  <c r="I193" i="19"/>
  <c r="P188" i="19"/>
  <c r="O188" i="19"/>
  <c r="N188" i="19"/>
  <c r="M188" i="19"/>
  <c r="L188" i="19"/>
  <c r="K188" i="19"/>
  <c r="J188" i="19"/>
  <c r="I188" i="19"/>
  <c r="L187" i="19"/>
  <c r="K187" i="19"/>
  <c r="J187" i="19"/>
  <c r="I187" i="19"/>
  <c r="L183" i="19"/>
  <c r="K183" i="19"/>
  <c r="J183" i="19"/>
  <c r="I183" i="19"/>
  <c r="L182" i="19"/>
  <c r="K182" i="19"/>
  <c r="J182" i="19"/>
  <c r="I182" i="19"/>
  <c r="L180" i="19"/>
  <c r="K180" i="19"/>
  <c r="J180" i="19"/>
  <c r="I180" i="19"/>
  <c r="L179" i="19"/>
  <c r="K179" i="19"/>
  <c r="J179" i="19"/>
  <c r="I179" i="19"/>
  <c r="L178" i="19"/>
  <c r="K178" i="19"/>
  <c r="J178" i="19"/>
  <c r="I178" i="19"/>
  <c r="L177" i="19"/>
  <c r="K177" i="19"/>
  <c r="J177" i="19"/>
  <c r="I177" i="19"/>
  <c r="L176" i="19"/>
  <c r="K176" i="19"/>
  <c r="J176" i="19"/>
  <c r="I176" i="19"/>
  <c r="L172" i="19"/>
  <c r="K172" i="19"/>
  <c r="J172" i="19"/>
  <c r="I172" i="19"/>
  <c r="L171" i="19"/>
  <c r="K171" i="19"/>
  <c r="J171" i="19"/>
  <c r="I171" i="19"/>
  <c r="L167" i="19"/>
  <c r="K167" i="19"/>
  <c r="J167" i="19"/>
  <c r="I167" i="19"/>
  <c r="L166" i="19"/>
  <c r="K166" i="19"/>
  <c r="J166" i="19"/>
  <c r="I166" i="19"/>
  <c r="L165" i="19"/>
  <c r="K165" i="19"/>
  <c r="J165" i="19"/>
  <c r="I165" i="19"/>
  <c r="L163" i="19"/>
  <c r="K163" i="19"/>
  <c r="J163" i="19"/>
  <c r="I163" i="19"/>
  <c r="L162" i="19"/>
  <c r="K162" i="19"/>
  <c r="J162" i="19"/>
  <c r="I162" i="19"/>
  <c r="L161" i="19"/>
  <c r="K161" i="19"/>
  <c r="J161" i="19"/>
  <c r="I161" i="19"/>
  <c r="L160" i="19"/>
  <c r="K160" i="19"/>
  <c r="J160" i="19"/>
  <c r="I160" i="19"/>
  <c r="L158" i="19"/>
  <c r="K158" i="19"/>
  <c r="J158" i="19"/>
  <c r="I158" i="19"/>
  <c r="L157" i="19"/>
  <c r="K157" i="19"/>
  <c r="J157" i="19"/>
  <c r="I157" i="19"/>
  <c r="L153" i="19"/>
  <c r="K153" i="19"/>
  <c r="J153" i="19"/>
  <c r="I153" i="19"/>
  <c r="L152" i="19"/>
  <c r="K152" i="19"/>
  <c r="J152" i="19"/>
  <c r="I152" i="19"/>
  <c r="L151" i="19"/>
  <c r="K151" i="19"/>
  <c r="J151" i="19"/>
  <c r="I151" i="19"/>
  <c r="L150" i="19"/>
  <c r="K150" i="19"/>
  <c r="J150" i="19"/>
  <c r="I150" i="19"/>
  <c r="L147" i="19"/>
  <c r="K147" i="19"/>
  <c r="J147" i="19"/>
  <c r="I147" i="19"/>
  <c r="L146" i="19"/>
  <c r="K146" i="19"/>
  <c r="J146" i="19"/>
  <c r="I146" i="19"/>
  <c r="L145" i="19"/>
  <c r="K145" i="19"/>
  <c r="J145" i="19"/>
  <c r="I145" i="19"/>
  <c r="L143" i="19"/>
  <c r="K143" i="19"/>
  <c r="J143" i="19"/>
  <c r="I143" i="19"/>
  <c r="L142" i="19"/>
  <c r="K142" i="19"/>
  <c r="J142" i="19"/>
  <c r="I142" i="19"/>
  <c r="L139" i="19"/>
  <c r="K139" i="19"/>
  <c r="J139" i="19"/>
  <c r="I139" i="19"/>
  <c r="L138" i="19"/>
  <c r="K138" i="19"/>
  <c r="J138" i="19"/>
  <c r="I138" i="19"/>
  <c r="L137" i="19"/>
  <c r="K137" i="19"/>
  <c r="J137" i="19"/>
  <c r="I137" i="19"/>
  <c r="L134" i="19"/>
  <c r="K134" i="19"/>
  <c r="J134" i="19"/>
  <c r="I134" i="19"/>
  <c r="L133" i="19"/>
  <c r="K133" i="19"/>
  <c r="J133" i="19"/>
  <c r="I133" i="19"/>
  <c r="L132" i="19"/>
  <c r="K132" i="19"/>
  <c r="J132" i="19"/>
  <c r="I132" i="19"/>
  <c r="L131" i="19"/>
  <c r="K131" i="19"/>
  <c r="J131" i="19"/>
  <c r="I131" i="19"/>
  <c r="L129" i="19"/>
  <c r="K129" i="19"/>
  <c r="J129" i="19"/>
  <c r="I129" i="19"/>
  <c r="L128" i="19"/>
  <c r="K128" i="19"/>
  <c r="J128" i="19"/>
  <c r="I128" i="19"/>
  <c r="L127" i="19"/>
  <c r="K127" i="19"/>
  <c r="J127" i="19"/>
  <c r="I127" i="19"/>
  <c r="L125" i="19"/>
  <c r="K125" i="19"/>
  <c r="J125" i="19"/>
  <c r="I125" i="19"/>
  <c r="L124" i="19"/>
  <c r="K124" i="19"/>
  <c r="J124" i="19"/>
  <c r="I124" i="19"/>
  <c r="L123" i="19"/>
  <c r="K123" i="19"/>
  <c r="J123" i="19"/>
  <c r="I123" i="19"/>
  <c r="L121" i="19"/>
  <c r="K121" i="19"/>
  <c r="J121" i="19"/>
  <c r="I121" i="19"/>
  <c r="L120" i="19"/>
  <c r="K120" i="19"/>
  <c r="J120" i="19"/>
  <c r="I120" i="19"/>
  <c r="L119" i="19"/>
  <c r="K119" i="19"/>
  <c r="J119" i="19"/>
  <c r="I119" i="19"/>
  <c r="L117" i="19"/>
  <c r="K117" i="19"/>
  <c r="J117" i="19"/>
  <c r="I117" i="19"/>
  <c r="L116" i="19"/>
  <c r="K116" i="19"/>
  <c r="J116" i="19"/>
  <c r="I116" i="19"/>
  <c r="L115" i="19"/>
  <c r="K115" i="19"/>
  <c r="J115" i="19"/>
  <c r="I115" i="19"/>
  <c r="L112" i="19"/>
  <c r="K112" i="19"/>
  <c r="J112" i="19"/>
  <c r="I112" i="19"/>
  <c r="L111" i="19"/>
  <c r="K111" i="19"/>
  <c r="J111" i="19"/>
  <c r="I111" i="19"/>
  <c r="L110" i="19"/>
  <c r="K110" i="19"/>
  <c r="J110" i="19"/>
  <c r="I110" i="19"/>
  <c r="L109" i="19"/>
  <c r="K109" i="19"/>
  <c r="J109" i="19"/>
  <c r="I109" i="19"/>
  <c r="L106" i="19"/>
  <c r="K106" i="19"/>
  <c r="J106" i="19"/>
  <c r="I106" i="19"/>
  <c r="L105" i="19"/>
  <c r="K105" i="19"/>
  <c r="J105" i="19"/>
  <c r="I105" i="19"/>
  <c r="L102" i="19"/>
  <c r="K102" i="19"/>
  <c r="J102" i="19"/>
  <c r="I102" i="19"/>
  <c r="L101" i="19"/>
  <c r="K101" i="19"/>
  <c r="J101" i="19"/>
  <c r="I101" i="19"/>
  <c r="L100" i="19"/>
  <c r="K100" i="19"/>
  <c r="J100" i="19"/>
  <c r="I100" i="19"/>
  <c r="L97" i="19"/>
  <c r="K97" i="19"/>
  <c r="J97" i="19"/>
  <c r="I97" i="19"/>
  <c r="L96" i="19"/>
  <c r="K96" i="19"/>
  <c r="J96" i="19"/>
  <c r="I96" i="19"/>
  <c r="L95" i="19"/>
  <c r="K95" i="19"/>
  <c r="J95" i="19"/>
  <c r="I95" i="19"/>
  <c r="L92" i="19"/>
  <c r="K92" i="19"/>
  <c r="J92" i="19"/>
  <c r="I92" i="19"/>
  <c r="L91" i="19"/>
  <c r="K91" i="19"/>
  <c r="J91" i="19"/>
  <c r="I91" i="19"/>
  <c r="L90" i="19"/>
  <c r="K90" i="19"/>
  <c r="J90" i="19"/>
  <c r="I90" i="19"/>
  <c r="L89" i="19"/>
  <c r="K89" i="19"/>
  <c r="J89" i="19"/>
  <c r="I89" i="19"/>
  <c r="L85" i="19"/>
  <c r="K85" i="19"/>
  <c r="J85" i="19"/>
  <c r="I85" i="19"/>
  <c r="L84" i="19"/>
  <c r="K84" i="19"/>
  <c r="J84" i="19"/>
  <c r="I84" i="19"/>
  <c r="L83" i="19"/>
  <c r="K83" i="19"/>
  <c r="J83" i="19"/>
  <c r="I83" i="19"/>
  <c r="L82" i="19"/>
  <c r="K82" i="19"/>
  <c r="J82" i="19"/>
  <c r="I82" i="19"/>
  <c r="L80" i="19"/>
  <c r="K80" i="19"/>
  <c r="J80" i="19"/>
  <c r="I80" i="19"/>
  <c r="L79" i="19"/>
  <c r="K79" i="19"/>
  <c r="J79" i="19"/>
  <c r="I79" i="19"/>
  <c r="L78" i="19"/>
  <c r="K78" i="19"/>
  <c r="J78" i="19"/>
  <c r="I78" i="19"/>
  <c r="L74" i="19"/>
  <c r="K74" i="19"/>
  <c r="J74" i="19"/>
  <c r="I74" i="19"/>
  <c r="L73" i="19"/>
  <c r="K73" i="19"/>
  <c r="J73" i="19"/>
  <c r="I73" i="19"/>
  <c r="L69" i="19"/>
  <c r="K69" i="19"/>
  <c r="J69" i="19"/>
  <c r="I69" i="19"/>
  <c r="L68" i="19"/>
  <c r="K68" i="19"/>
  <c r="J68" i="19"/>
  <c r="I68" i="19"/>
  <c r="L64" i="19"/>
  <c r="K64" i="19"/>
  <c r="J64" i="19"/>
  <c r="I64" i="19"/>
  <c r="L63" i="19"/>
  <c r="K63" i="19"/>
  <c r="J63" i="19"/>
  <c r="I63" i="19"/>
  <c r="L62" i="19"/>
  <c r="K62" i="19"/>
  <c r="J62" i="19"/>
  <c r="I62" i="19"/>
  <c r="L61" i="19"/>
  <c r="K61" i="19"/>
  <c r="J61" i="19"/>
  <c r="I61" i="19"/>
  <c r="L45" i="19"/>
  <c r="K45" i="19"/>
  <c r="J45" i="19"/>
  <c r="I45" i="19"/>
  <c r="L44" i="19"/>
  <c r="K44" i="19"/>
  <c r="J44" i="19"/>
  <c r="I44" i="19"/>
  <c r="L43" i="19"/>
  <c r="K43" i="19"/>
  <c r="J43" i="19"/>
  <c r="I43" i="19"/>
  <c r="L42" i="19"/>
  <c r="K42" i="19"/>
  <c r="J42" i="19"/>
  <c r="I42" i="19"/>
  <c r="L40" i="19"/>
  <c r="K40" i="19"/>
  <c r="J40" i="19"/>
  <c r="I40" i="19"/>
  <c r="L39" i="19"/>
  <c r="K39" i="19"/>
  <c r="J39" i="19"/>
  <c r="I39" i="19"/>
  <c r="L38" i="19"/>
  <c r="K38" i="19"/>
  <c r="J38" i="19"/>
  <c r="I38" i="19"/>
  <c r="L36" i="19"/>
  <c r="K36" i="19"/>
  <c r="J36" i="19"/>
  <c r="I36" i="19"/>
  <c r="L34" i="19"/>
  <c r="K34" i="19"/>
  <c r="J34" i="19"/>
  <c r="I34" i="19"/>
  <c r="L33" i="19"/>
  <c r="K33" i="19"/>
  <c r="J33" i="19"/>
  <c r="I33" i="19"/>
  <c r="L32" i="19"/>
  <c r="K32" i="19"/>
  <c r="J32" i="19"/>
  <c r="I32" i="19"/>
  <c r="L31" i="19"/>
  <c r="K31" i="19"/>
  <c r="J31" i="19"/>
  <c r="I31" i="19"/>
  <c r="L30" i="19"/>
  <c r="L360" i="19" s="1"/>
  <c r="K30" i="19"/>
  <c r="K360" i="19" s="1"/>
  <c r="J30" i="19"/>
  <c r="J360" i="19" s="1"/>
  <c r="I30" i="19"/>
  <c r="I360" i="19" s="1"/>
  <c r="L357" i="17"/>
  <c r="K357" i="17"/>
  <c r="J357" i="17"/>
  <c r="I357" i="17"/>
  <c r="L356" i="17"/>
  <c r="K356" i="17"/>
  <c r="J356" i="17"/>
  <c r="I356" i="17"/>
  <c r="L354" i="17"/>
  <c r="K354" i="17"/>
  <c r="J354" i="17"/>
  <c r="I354" i="17"/>
  <c r="L353" i="17"/>
  <c r="K353" i="17"/>
  <c r="J353" i="17"/>
  <c r="I353" i="17"/>
  <c r="L351" i="17"/>
  <c r="K351" i="17"/>
  <c r="J351" i="17"/>
  <c r="I351" i="17"/>
  <c r="L350" i="17"/>
  <c r="K350" i="17"/>
  <c r="J350" i="17"/>
  <c r="I350" i="17"/>
  <c r="L347" i="17"/>
  <c r="K347" i="17"/>
  <c r="J347" i="17"/>
  <c r="I347" i="17"/>
  <c r="L346" i="17"/>
  <c r="K346" i="17"/>
  <c r="J346" i="17"/>
  <c r="I346" i="17"/>
  <c r="L343" i="17"/>
  <c r="K343" i="17"/>
  <c r="J343" i="17"/>
  <c r="I343" i="17"/>
  <c r="L342" i="17"/>
  <c r="K342" i="17"/>
  <c r="J342" i="17"/>
  <c r="I342" i="17"/>
  <c r="L339" i="17"/>
  <c r="K339" i="17"/>
  <c r="J339" i="17"/>
  <c r="I339" i="17"/>
  <c r="L338" i="17"/>
  <c r="K338" i="17"/>
  <c r="J338" i="17"/>
  <c r="I338" i="17"/>
  <c r="L335" i="17"/>
  <c r="K335" i="17"/>
  <c r="J335" i="17"/>
  <c r="I335" i="17"/>
  <c r="L332" i="17"/>
  <c r="K332" i="17"/>
  <c r="J332" i="17"/>
  <c r="I332" i="17"/>
  <c r="L330" i="17"/>
  <c r="K330" i="17"/>
  <c r="J330" i="17"/>
  <c r="I330" i="17"/>
  <c r="L329" i="17"/>
  <c r="K329" i="17"/>
  <c r="J329" i="17"/>
  <c r="I329" i="17"/>
  <c r="L328" i="17"/>
  <c r="K328" i="17"/>
  <c r="J328" i="17"/>
  <c r="I328" i="17"/>
  <c r="L325" i="17"/>
  <c r="K325" i="17"/>
  <c r="J325" i="17"/>
  <c r="I325" i="17"/>
  <c r="L324" i="17"/>
  <c r="K324" i="17"/>
  <c r="J324" i="17"/>
  <c r="I324" i="17"/>
  <c r="L322" i="17"/>
  <c r="K322" i="17"/>
  <c r="J322" i="17"/>
  <c r="I322" i="17"/>
  <c r="L321" i="17"/>
  <c r="K321" i="17"/>
  <c r="J321" i="17"/>
  <c r="I321" i="17"/>
  <c r="L319" i="17"/>
  <c r="K319" i="17"/>
  <c r="J319" i="17"/>
  <c r="I319" i="17"/>
  <c r="L318" i="17"/>
  <c r="K318" i="17"/>
  <c r="J318" i="17"/>
  <c r="I318" i="17"/>
  <c r="L315" i="17"/>
  <c r="K315" i="17"/>
  <c r="J315" i="17"/>
  <c r="I315" i="17"/>
  <c r="L314" i="17"/>
  <c r="K314" i="17"/>
  <c r="J314" i="17"/>
  <c r="I314" i="17"/>
  <c r="L311" i="17"/>
  <c r="K311" i="17"/>
  <c r="J311" i="17"/>
  <c r="I311" i="17"/>
  <c r="L310" i="17"/>
  <c r="K310" i="17"/>
  <c r="J310" i="17"/>
  <c r="I310" i="17"/>
  <c r="L307" i="17"/>
  <c r="K307" i="17"/>
  <c r="J307" i="17"/>
  <c r="I307" i="17"/>
  <c r="L306" i="17"/>
  <c r="K306" i="17"/>
  <c r="J306" i="17"/>
  <c r="I306" i="17"/>
  <c r="L303" i="17"/>
  <c r="K303" i="17"/>
  <c r="J303" i="17"/>
  <c r="I303" i="17"/>
  <c r="L300" i="17"/>
  <c r="K300" i="17"/>
  <c r="J300" i="17"/>
  <c r="I300" i="17"/>
  <c r="L298" i="17"/>
  <c r="K298" i="17"/>
  <c r="J298" i="17"/>
  <c r="I298" i="17"/>
  <c r="L297" i="17"/>
  <c r="K297" i="17"/>
  <c r="J297" i="17"/>
  <c r="I297" i="17"/>
  <c r="L296" i="17"/>
  <c r="K296" i="17"/>
  <c r="J296" i="17"/>
  <c r="I296" i="17"/>
  <c r="L295" i="17"/>
  <c r="K295" i="17"/>
  <c r="J295" i="17"/>
  <c r="I295" i="17"/>
  <c r="L292" i="17"/>
  <c r="K292" i="17"/>
  <c r="J292" i="17"/>
  <c r="I292" i="17"/>
  <c r="L291" i="17"/>
  <c r="K291" i="17"/>
  <c r="J291" i="17"/>
  <c r="I291" i="17"/>
  <c r="L289" i="17"/>
  <c r="K289" i="17"/>
  <c r="J289" i="17"/>
  <c r="I289" i="17"/>
  <c r="L288" i="17"/>
  <c r="K288" i="17"/>
  <c r="J288" i="17"/>
  <c r="I288" i="17"/>
  <c r="L286" i="17"/>
  <c r="K286" i="17"/>
  <c r="J286" i="17"/>
  <c r="I286" i="17"/>
  <c r="L285" i="17"/>
  <c r="K285" i="17"/>
  <c r="J285" i="17"/>
  <c r="I285" i="17"/>
  <c r="L282" i="17"/>
  <c r="K282" i="17"/>
  <c r="J282" i="17"/>
  <c r="I282" i="17"/>
  <c r="L281" i="17"/>
  <c r="K281" i="17"/>
  <c r="J281" i="17"/>
  <c r="I281" i="17"/>
  <c r="L278" i="17"/>
  <c r="K278" i="17"/>
  <c r="J278" i="17"/>
  <c r="I278" i="17"/>
  <c r="L277" i="17"/>
  <c r="K277" i="17"/>
  <c r="J277" i="17"/>
  <c r="I277" i="17"/>
  <c r="L274" i="17"/>
  <c r="K274" i="17"/>
  <c r="J274" i="17"/>
  <c r="I274" i="17"/>
  <c r="L273" i="17"/>
  <c r="K273" i="17"/>
  <c r="J273" i="17"/>
  <c r="I273" i="17"/>
  <c r="L270" i="17"/>
  <c r="K270" i="17"/>
  <c r="J270" i="17"/>
  <c r="I270" i="17"/>
  <c r="L267" i="17"/>
  <c r="K267" i="17"/>
  <c r="J267" i="17"/>
  <c r="I267" i="17"/>
  <c r="L265" i="17"/>
  <c r="K265" i="17"/>
  <c r="J265" i="17"/>
  <c r="I265" i="17"/>
  <c r="L264" i="17"/>
  <c r="K264" i="17"/>
  <c r="J264" i="17"/>
  <c r="I264" i="17"/>
  <c r="L263" i="17"/>
  <c r="K263" i="17"/>
  <c r="J263" i="17"/>
  <c r="I263" i="17"/>
  <c r="L260" i="17"/>
  <c r="K260" i="17"/>
  <c r="J260" i="17"/>
  <c r="I260" i="17"/>
  <c r="L259" i="17"/>
  <c r="K259" i="17"/>
  <c r="J259" i="17"/>
  <c r="I259" i="17"/>
  <c r="L257" i="17"/>
  <c r="K257" i="17"/>
  <c r="J257" i="17"/>
  <c r="I257" i="17"/>
  <c r="L256" i="17"/>
  <c r="K256" i="17"/>
  <c r="J256" i="17"/>
  <c r="I256" i="17"/>
  <c r="L254" i="17"/>
  <c r="K254" i="17"/>
  <c r="J254" i="17"/>
  <c r="I254" i="17"/>
  <c r="L253" i="17"/>
  <c r="K253" i="17"/>
  <c r="J253" i="17"/>
  <c r="I253" i="17"/>
  <c r="L250" i="17"/>
  <c r="K250" i="17"/>
  <c r="J250" i="17"/>
  <c r="I250" i="17"/>
  <c r="L249" i="17"/>
  <c r="K249" i="17"/>
  <c r="J249" i="17"/>
  <c r="I249" i="17"/>
  <c r="L246" i="17"/>
  <c r="K246" i="17"/>
  <c r="J246" i="17"/>
  <c r="I246" i="17"/>
  <c r="L245" i="17"/>
  <c r="K245" i="17"/>
  <c r="J245" i="17"/>
  <c r="I245" i="17"/>
  <c r="L242" i="17"/>
  <c r="K242" i="17"/>
  <c r="J242" i="17"/>
  <c r="I242" i="17"/>
  <c r="L241" i="17"/>
  <c r="K241" i="17"/>
  <c r="J241" i="17"/>
  <c r="I241" i="17"/>
  <c r="L238" i="17"/>
  <c r="K238" i="17"/>
  <c r="J238" i="17"/>
  <c r="I238" i="17"/>
  <c r="L235" i="17"/>
  <c r="K235" i="17"/>
  <c r="J235" i="17"/>
  <c r="I235" i="17"/>
  <c r="L233" i="17"/>
  <c r="K233" i="17"/>
  <c r="J233" i="17"/>
  <c r="I233" i="17"/>
  <c r="L232" i="17"/>
  <c r="K232" i="17"/>
  <c r="J232" i="17"/>
  <c r="I232" i="17"/>
  <c r="L231" i="17"/>
  <c r="K231" i="17"/>
  <c r="J231" i="17"/>
  <c r="I231" i="17"/>
  <c r="L230" i="17"/>
  <c r="K230" i="17"/>
  <c r="J230" i="17"/>
  <c r="I230" i="17"/>
  <c r="L226" i="17"/>
  <c r="K226" i="17"/>
  <c r="J226" i="17"/>
  <c r="I226" i="17"/>
  <c r="L225" i="17"/>
  <c r="K225" i="17"/>
  <c r="J225" i="17"/>
  <c r="I225" i="17"/>
  <c r="L224" i="17"/>
  <c r="K224" i="17"/>
  <c r="J224" i="17"/>
  <c r="I224" i="17"/>
  <c r="L222" i="17"/>
  <c r="K222" i="17"/>
  <c r="J222" i="17"/>
  <c r="I222" i="17"/>
  <c r="L221" i="17"/>
  <c r="K221" i="17"/>
  <c r="J221" i="17"/>
  <c r="I221" i="17"/>
  <c r="L220" i="17"/>
  <c r="K220" i="17"/>
  <c r="J220" i="17"/>
  <c r="I220" i="17"/>
  <c r="L213" i="17"/>
  <c r="K213" i="17"/>
  <c r="J213" i="17"/>
  <c r="I213" i="17"/>
  <c r="L212" i="17"/>
  <c r="K212" i="17"/>
  <c r="J212" i="17"/>
  <c r="I212" i="17"/>
  <c r="L210" i="17"/>
  <c r="K210" i="17"/>
  <c r="J210" i="17"/>
  <c r="I210" i="17"/>
  <c r="L209" i="17"/>
  <c r="K209" i="17"/>
  <c r="J209" i="17"/>
  <c r="I209" i="17"/>
  <c r="L208" i="17"/>
  <c r="K208" i="17"/>
  <c r="J208" i="17"/>
  <c r="I208" i="17"/>
  <c r="L203" i="17"/>
  <c r="K203" i="17"/>
  <c r="J203" i="17"/>
  <c r="I203" i="17"/>
  <c r="L202" i="17"/>
  <c r="K202" i="17"/>
  <c r="J202" i="17"/>
  <c r="I202" i="17"/>
  <c r="L201" i="17"/>
  <c r="K201" i="17"/>
  <c r="J201" i="17"/>
  <c r="I201" i="17"/>
  <c r="L199" i="17"/>
  <c r="K199" i="17"/>
  <c r="J199" i="17"/>
  <c r="I199" i="17"/>
  <c r="L198" i="17"/>
  <c r="K198" i="17"/>
  <c r="J198" i="17"/>
  <c r="I198" i="17"/>
  <c r="L194" i="17"/>
  <c r="K194" i="17"/>
  <c r="J194" i="17"/>
  <c r="I194" i="17"/>
  <c r="L193" i="17"/>
  <c r="K193" i="17"/>
  <c r="J193" i="17"/>
  <c r="I193" i="17"/>
  <c r="P188" i="17"/>
  <c r="O188" i="17"/>
  <c r="N188" i="17"/>
  <c r="M188" i="17"/>
  <c r="L188" i="17"/>
  <c r="K188" i="17"/>
  <c r="J188" i="17"/>
  <c r="I188" i="17"/>
  <c r="L187" i="17"/>
  <c r="K187" i="17"/>
  <c r="J187" i="17"/>
  <c r="I187" i="17"/>
  <c r="L183" i="17"/>
  <c r="K183" i="17"/>
  <c r="J183" i="17"/>
  <c r="I183" i="17"/>
  <c r="L182" i="17"/>
  <c r="K182" i="17"/>
  <c r="J182" i="17"/>
  <c r="I182" i="17"/>
  <c r="L180" i="17"/>
  <c r="K180" i="17"/>
  <c r="J180" i="17"/>
  <c r="I180" i="17"/>
  <c r="L179" i="17"/>
  <c r="K179" i="17"/>
  <c r="J179" i="17"/>
  <c r="I179" i="17"/>
  <c r="L178" i="17"/>
  <c r="K178" i="17"/>
  <c r="J178" i="17"/>
  <c r="I178" i="17"/>
  <c r="L177" i="17"/>
  <c r="K177" i="17"/>
  <c r="J177" i="17"/>
  <c r="I177" i="17"/>
  <c r="L176" i="17"/>
  <c r="K176" i="17"/>
  <c r="J176" i="17"/>
  <c r="I176" i="17"/>
  <c r="L172" i="17"/>
  <c r="K172" i="17"/>
  <c r="J172" i="17"/>
  <c r="I172" i="17"/>
  <c r="L171" i="17"/>
  <c r="K171" i="17"/>
  <c r="J171" i="17"/>
  <c r="I171" i="17"/>
  <c r="L167" i="17"/>
  <c r="K167" i="17"/>
  <c r="J167" i="17"/>
  <c r="I167" i="17"/>
  <c r="L166" i="17"/>
  <c r="K166" i="17"/>
  <c r="J166" i="17"/>
  <c r="I166" i="17"/>
  <c r="L165" i="17"/>
  <c r="K165" i="17"/>
  <c r="J165" i="17"/>
  <c r="I165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L158" i="17"/>
  <c r="K158" i="17"/>
  <c r="J158" i="17"/>
  <c r="I158" i="17"/>
  <c r="L157" i="17"/>
  <c r="K157" i="17"/>
  <c r="J157" i="17"/>
  <c r="I157" i="17"/>
  <c r="L153" i="17"/>
  <c r="K153" i="17"/>
  <c r="J153" i="17"/>
  <c r="I153" i="17"/>
  <c r="L152" i="17"/>
  <c r="K152" i="17"/>
  <c r="J152" i="17"/>
  <c r="I152" i="17"/>
  <c r="L151" i="17"/>
  <c r="K151" i="17"/>
  <c r="J151" i="17"/>
  <c r="I151" i="17"/>
  <c r="L150" i="17"/>
  <c r="K150" i="17"/>
  <c r="J150" i="17"/>
  <c r="I150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3" i="17"/>
  <c r="K143" i="17"/>
  <c r="J143" i="17"/>
  <c r="I143" i="17"/>
  <c r="L142" i="17"/>
  <c r="K142" i="17"/>
  <c r="J142" i="17"/>
  <c r="I142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I131" i="17"/>
  <c r="L129" i="17"/>
  <c r="K129" i="17"/>
  <c r="J129" i="17"/>
  <c r="I129" i="17"/>
  <c r="L128" i="17"/>
  <c r="K128" i="17"/>
  <c r="J128" i="17"/>
  <c r="I128" i="17"/>
  <c r="L127" i="17"/>
  <c r="K127" i="17"/>
  <c r="J127" i="17"/>
  <c r="I127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1" i="17"/>
  <c r="K121" i="17"/>
  <c r="J121" i="17"/>
  <c r="I121" i="17"/>
  <c r="L120" i="17"/>
  <c r="K120" i="17"/>
  <c r="J120" i="17"/>
  <c r="I120" i="17"/>
  <c r="L119" i="17"/>
  <c r="K119" i="17"/>
  <c r="J119" i="17"/>
  <c r="I119" i="17"/>
  <c r="L117" i="17"/>
  <c r="K117" i="17"/>
  <c r="J117" i="17"/>
  <c r="I117" i="17"/>
  <c r="L116" i="17"/>
  <c r="K116" i="17"/>
  <c r="J116" i="17"/>
  <c r="I116" i="17"/>
  <c r="L115" i="17"/>
  <c r="K115" i="17"/>
  <c r="J115" i="17"/>
  <c r="I115" i="17"/>
  <c r="L112" i="17"/>
  <c r="K112" i="17"/>
  <c r="J112" i="17"/>
  <c r="I112" i="17"/>
  <c r="L111" i="17"/>
  <c r="K111" i="17"/>
  <c r="J111" i="17"/>
  <c r="I111" i="17"/>
  <c r="L110" i="17"/>
  <c r="K110" i="17"/>
  <c r="J110" i="17"/>
  <c r="I110" i="17"/>
  <c r="L109" i="17"/>
  <c r="K109" i="17"/>
  <c r="J109" i="17"/>
  <c r="I109" i="17"/>
  <c r="L106" i="17"/>
  <c r="K106" i="17"/>
  <c r="J106" i="17"/>
  <c r="I106" i="17"/>
  <c r="L105" i="17"/>
  <c r="K105" i="17"/>
  <c r="J105" i="17"/>
  <c r="I105" i="17"/>
  <c r="L102" i="17"/>
  <c r="K102" i="17"/>
  <c r="J102" i="17"/>
  <c r="I102" i="17"/>
  <c r="L101" i="17"/>
  <c r="K101" i="17"/>
  <c r="J101" i="17"/>
  <c r="I101" i="17"/>
  <c r="L100" i="17"/>
  <c r="K100" i="17"/>
  <c r="J100" i="17"/>
  <c r="I100" i="17"/>
  <c r="L97" i="17"/>
  <c r="K97" i="17"/>
  <c r="J97" i="17"/>
  <c r="I97" i="17"/>
  <c r="L96" i="17"/>
  <c r="K96" i="17"/>
  <c r="J96" i="17"/>
  <c r="I96" i="17"/>
  <c r="L95" i="17"/>
  <c r="K95" i="17"/>
  <c r="J95" i="17"/>
  <c r="I95" i="17"/>
  <c r="L92" i="17"/>
  <c r="K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5" i="17"/>
  <c r="K85" i="17"/>
  <c r="J85" i="17"/>
  <c r="I85" i="17"/>
  <c r="L84" i="17"/>
  <c r="K84" i="17"/>
  <c r="J84" i="17"/>
  <c r="I84" i="17"/>
  <c r="L83" i="17"/>
  <c r="K83" i="17"/>
  <c r="J83" i="17"/>
  <c r="I83" i="17"/>
  <c r="L82" i="17"/>
  <c r="K82" i="17"/>
  <c r="J82" i="17"/>
  <c r="I82" i="17"/>
  <c r="L80" i="17"/>
  <c r="K80" i="17"/>
  <c r="J80" i="17"/>
  <c r="I80" i="17"/>
  <c r="L79" i="17"/>
  <c r="K79" i="17"/>
  <c r="J79" i="17"/>
  <c r="I79" i="17"/>
  <c r="L78" i="17"/>
  <c r="K78" i="17"/>
  <c r="J78" i="17"/>
  <c r="I78" i="17"/>
  <c r="L74" i="17"/>
  <c r="K74" i="17"/>
  <c r="J74" i="17"/>
  <c r="I74" i="17"/>
  <c r="L73" i="17"/>
  <c r="K73" i="17"/>
  <c r="J73" i="17"/>
  <c r="I73" i="17"/>
  <c r="L69" i="17"/>
  <c r="K69" i="17"/>
  <c r="J69" i="17"/>
  <c r="I69" i="17"/>
  <c r="L68" i="17"/>
  <c r="K68" i="17"/>
  <c r="J68" i="17"/>
  <c r="I68" i="17"/>
  <c r="L64" i="17"/>
  <c r="K64" i="17"/>
  <c r="J64" i="17"/>
  <c r="I64" i="17"/>
  <c r="L63" i="17"/>
  <c r="K63" i="17"/>
  <c r="J63" i="17"/>
  <c r="I63" i="17"/>
  <c r="L62" i="17"/>
  <c r="K62" i="17"/>
  <c r="J62" i="17"/>
  <c r="I62" i="17"/>
  <c r="L61" i="17"/>
  <c r="K61" i="17"/>
  <c r="J61" i="17"/>
  <c r="I61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6" i="17"/>
  <c r="K36" i="17"/>
  <c r="J36" i="17"/>
  <c r="I36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L360" i="17" s="1"/>
  <c r="K30" i="17"/>
  <c r="K360" i="17" s="1"/>
  <c r="J30" i="17"/>
  <c r="J360" i="17" s="1"/>
  <c r="I30" i="17"/>
  <c r="I360" i="17" s="1"/>
  <c r="C28" i="6" l="1"/>
  <c r="R39" i="7"/>
  <c r="Q39" i="7"/>
  <c r="P39" i="7"/>
  <c r="O39" i="7"/>
  <c r="N39" i="7"/>
  <c r="M39" i="7"/>
  <c r="S39" i="7" s="1"/>
  <c r="K39" i="7"/>
  <c r="J39" i="7"/>
  <c r="I39" i="7"/>
  <c r="H39" i="7"/>
  <c r="L39" i="7" s="1"/>
  <c r="G39" i="7"/>
  <c r="F39" i="7"/>
  <c r="E39" i="7"/>
  <c r="D39" i="7"/>
  <c r="C39" i="7"/>
  <c r="B39" i="7"/>
  <c r="R38" i="7"/>
  <c r="Q38" i="7"/>
  <c r="P38" i="7"/>
  <c r="O38" i="7"/>
  <c r="N38" i="7"/>
  <c r="M38" i="7"/>
  <c r="S38" i="7" s="1"/>
  <c r="K38" i="7"/>
  <c r="J38" i="7"/>
  <c r="I38" i="7"/>
  <c r="H38" i="7"/>
  <c r="L38" i="7" s="1"/>
  <c r="G38" i="7"/>
  <c r="F38" i="7"/>
  <c r="E38" i="7"/>
  <c r="D38" i="7"/>
  <c r="C38" i="7"/>
  <c r="B38" i="7"/>
  <c r="R37" i="7"/>
  <c r="Q37" i="7"/>
  <c r="P37" i="7"/>
  <c r="O37" i="7"/>
  <c r="N37" i="7"/>
  <c r="M37" i="7"/>
  <c r="K37" i="7"/>
  <c r="J37" i="7"/>
  <c r="I37" i="7"/>
  <c r="H37" i="7"/>
  <c r="L37" i="7" s="1"/>
  <c r="G37" i="7"/>
  <c r="F37" i="7"/>
  <c r="E37" i="7"/>
  <c r="D37" i="7"/>
  <c r="C37" i="7"/>
  <c r="B37" i="7"/>
  <c r="R36" i="7"/>
  <c r="Q36" i="7"/>
  <c r="P36" i="7"/>
  <c r="O36" i="7"/>
  <c r="N36" i="7"/>
  <c r="M36" i="7"/>
  <c r="K36" i="7"/>
  <c r="I36" i="7"/>
  <c r="G36" i="7"/>
  <c r="F36" i="7"/>
  <c r="E36" i="7"/>
  <c r="D36" i="7"/>
  <c r="C36" i="7"/>
  <c r="B36" i="7"/>
  <c r="R35" i="7"/>
  <c r="Q35" i="7"/>
  <c r="P35" i="7"/>
  <c r="O35" i="7"/>
  <c r="N35" i="7"/>
  <c r="M35" i="7"/>
  <c r="K35" i="7"/>
  <c r="J35" i="7"/>
  <c r="I35" i="7"/>
  <c r="H35" i="7"/>
  <c r="L35" i="7" s="1"/>
  <c r="G35" i="7"/>
  <c r="F35" i="7"/>
  <c r="E35" i="7"/>
  <c r="D35" i="7"/>
  <c r="C35" i="7"/>
  <c r="B35" i="7"/>
  <c r="R34" i="7"/>
  <c r="Q34" i="7"/>
  <c r="P34" i="7"/>
  <c r="O34" i="7"/>
  <c r="N34" i="7"/>
  <c r="M34" i="7"/>
  <c r="K34" i="7"/>
  <c r="I34" i="7"/>
  <c r="G34" i="7"/>
  <c r="F34" i="7"/>
  <c r="E34" i="7"/>
  <c r="D34" i="7"/>
  <c r="C34" i="7"/>
  <c r="B34" i="7"/>
  <c r="S33" i="7"/>
  <c r="L33" i="7"/>
  <c r="S32" i="7"/>
  <c r="L32" i="7"/>
  <c r="S31" i="7"/>
  <c r="L31" i="7"/>
  <c r="S30" i="7"/>
  <c r="L30" i="7"/>
  <c r="S29" i="7"/>
  <c r="L29" i="7"/>
  <c r="S28" i="7"/>
  <c r="L28" i="7"/>
  <c r="S27" i="7"/>
  <c r="L27" i="7"/>
  <c r="S26" i="7"/>
  <c r="L26" i="7"/>
  <c r="S25" i="7"/>
  <c r="L25" i="7"/>
  <c r="S24" i="7"/>
  <c r="J36" i="7"/>
  <c r="H36" i="7"/>
  <c r="S23" i="7"/>
  <c r="L23" i="7"/>
  <c r="S22" i="7"/>
  <c r="L22" i="7"/>
  <c r="S21" i="7"/>
  <c r="L21" i="7"/>
  <c r="S20" i="7"/>
  <c r="L20" i="7"/>
  <c r="R39" i="8"/>
  <c r="Q39" i="8"/>
  <c r="P39" i="8"/>
  <c r="O39" i="8"/>
  <c r="N39" i="8"/>
  <c r="K39" i="8"/>
  <c r="J39" i="8"/>
  <c r="I39" i="8"/>
  <c r="H39" i="8"/>
  <c r="G39" i="8"/>
  <c r="F39" i="8"/>
  <c r="E39" i="8"/>
  <c r="D39" i="8"/>
  <c r="C39" i="8"/>
  <c r="B39" i="8"/>
  <c r="R38" i="8"/>
  <c r="Q38" i="8"/>
  <c r="P38" i="8"/>
  <c r="O38" i="8"/>
  <c r="K38" i="8"/>
  <c r="J38" i="8"/>
  <c r="I38" i="8"/>
  <c r="H38" i="8"/>
  <c r="G38" i="8"/>
  <c r="F38" i="8"/>
  <c r="E38" i="8"/>
  <c r="D38" i="8"/>
  <c r="C38" i="8"/>
  <c r="B38" i="8"/>
  <c r="R37" i="8"/>
  <c r="Q37" i="8"/>
  <c r="P37" i="8"/>
  <c r="O37" i="8"/>
  <c r="K37" i="8"/>
  <c r="J37" i="8"/>
  <c r="C37" i="8"/>
  <c r="R36" i="8"/>
  <c r="Q36" i="8"/>
  <c r="P36" i="8"/>
  <c r="O36" i="8"/>
  <c r="K36" i="8"/>
  <c r="J36" i="8"/>
  <c r="G36" i="8"/>
  <c r="F36" i="8"/>
  <c r="E36" i="8"/>
  <c r="D36" i="8"/>
  <c r="R35" i="8"/>
  <c r="Q35" i="8"/>
  <c r="P35" i="8"/>
  <c r="O35" i="8"/>
  <c r="K35" i="8"/>
  <c r="J35" i="8"/>
  <c r="C35" i="8"/>
  <c r="R34" i="8"/>
  <c r="Q34" i="8"/>
  <c r="P34" i="8"/>
  <c r="K34" i="8"/>
  <c r="J34" i="8"/>
  <c r="G34" i="8"/>
  <c r="F34" i="8"/>
  <c r="E34" i="8"/>
  <c r="D34" i="8"/>
  <c r="S33" i="8"/>
  <c r="L33" i="8"/>
  <c r="O34" i="8"/>
  <c r="S32" i="8"/>
  <c r="L32" i="8"/>
  <c r="L31" i="8"/>
  <c r="N38" i="8"/>
  <c r="S31" i="8"/>
  <c r="L30" i="8"/>
  <c r="M29" i="8"/>
  <c r="S29" i="8" s="1"/>
  <c r="L29" i="8"/>
  <c r="S28" i="8"/>
  <c r="L28" i="8"/>
  <c r="S27" i="8"/>
  <c r="L27" i="8"/>
  <c r="M38" i="8"/>
  <c r="L26" i="8"/>
  <c r="S25" i="8"/>
  <c r="L25" i="8"/>
  <c r="B25" i="8"/>
  <c r="B37" i="8" s="1"/>
  <c r="S24" i="8"/>
  <c r="L24" i="8"/>
  <c r="C24" i="8"/>
  <c r="C36" i="8" s="1"/>
  <c r="B24" i="8"/>
  <c r="B36" i="8" s="1"/>
  <c r="L23" i="8"/>
  <c r="G23" i="8"/>
  <c r="G37" i="8" s="1"/>
  <c r="F23" i="8"/>
  <c r="F37" i="8" s="1"/>
  <c r="E23" i="8"/>
  <c r="E37" i="8" s="1"/>
  <c r="D23" i="8"/>
  <c r="D37" i="8" s="1"/>
  <c r="M23" i="8"/>
  <c r="S23" i="8" s="1"/>
  <c r="L22" i="8"/>
  <c r="N36" i="8"/>
  <c r="M36" i="8"/>
  <c r="I36" i="8"/>
  <c r="H36" i="8"/>
  <c r="M39" i="8" l="1"/>
  <c r="S39" i="8" s="1"/>
  <c r="L36" i="7"/>
  <c r="L36" i="8"/>
  <c r="L39" i="8"/>
  <c r="L38" i="8"/>
  <c r="S36" i="8"/>
  <c r="S35" i="7"/>
  <c r="S37" i="7"/>
  <c r="S34" i="7"/>
  <c r="S36" i="7"/>
  <c r="L24" i="7"/>
  <c r="H34" i="7"/>
  <c r="J34" i="7"/>
  <c r="S38" i="8"/>
  <c r="L20" i="8"/>
  <c r="H21" i="8"/>
  <c r="N21" i="8"/>
  <c r="S22" i="8"/>
  <c r="S26" i="8"/>
  <c r="B34" i="8"/>
  <c r="H34" i="8"/>
  <c r="N34" i="8"/>
  <c r="B35" i="8"/>
  <c r="D35" i="8"/>
  <c r="F35" i="8"/>
  <c r="S20" i="8"/>
  <c r="I21" i="8"/>
  <c r="M21" i="8"/>
  <c r="S30" i="8"/>
  <c r="C34" i="8"/>
  <c r="I34" i="8"/>
  <c r="M34" i="8"/>
  <c r="S34" i="8" s="1"/>
  <c r="E35" i="8"/>
  <c r="G35" i="8"/>
  <c r="L34" i="7" l="1"/>
  <c r="M37" i="8"/>
  <c r="M35" i="8"/>
  <c r="S21" i="8"/>
  <c r="H37" i="8"/>
  <c r="H35" i="8"/>
  <c r="L21" i="8"/>
  <c r="I37" i="8"/>
  <c r="I35" i="8"/>
  <c r="L34" i="8"/>
  <c r="N37" i="8"/>
  <c r="N35" i="8"/>
  <c r="L35" i="8" l="1"/>
  <c r="S37" i="8"/>
  <c r="L37" i="8"/>
  <c r="S35" i="8"/>
  <c r="H22" i="9" l="1"/>
  <c r="H18" i="9"/>
  <c r="H27" i="10" l="1"/>
  <c r="H24" i="10"/>
  <c r="H20" i="10"/>
  <c r="H18" i="10"/>
  <c r="F27" i="11" l="1"/>
  <c r="E23" i="11"/>
  <c r="D23" i="11"/>
  <c r="C23" i="11"/>
  <c r="E22" i="11"/>
  <c r="E27" i="11" s="1"/>
  <c r="D22" i="11"/>
  <c r="D27" i="11" s="1"/>
  <c r="C22" i="11"/>
  <c r="N26" i="12"/>
  <c r="N25" i="12"/>
  <c r="L24" i="12"/>
  <c r="J24" i="12"/>
  <c r="H24" i="12"/>
  <c r="N24" i="12" s="1"/>
  <c r="F24" i="12"/>
  <c r="E24" i="12"/>
  <c r="L23" i="12"/>
  <c r="J23" i="12"/>
  <c r="H23" i="12"/>
  <c r="F23" i="12"/>
  <c r="E23" i="12"/>
  <c r="L22" i="12"/>
  <c r="L27" i="12" s="1"/>
  <c r="J22" i="12"/>
  <c r="J27" i="12" s="1"/>
  <c r="H22" i="12"/>
  <c r="N22" i="12" s="1"/>
  <c r="F22" i="12"/>
  <c r="F27" i="12" s="1"/>
  <c r="E22" i="12"/>
  <c r="E27" i="12" s="1"/>
  <c r="G23" i="11" l="1"/>
  <c r="N23" i="12"/>
  <c r="N29" i="12" s="1"/>
  <c r="G22" i="11"/>
  <c r="G27" i="11" s="1"/>
  <c r="C27" i="11"/>
  <c r="H27" i="12"/>
  <c r="L357" i="13" l="1"/>
  <c r="K357" i="13"/>
  <c r="J357" i="13"/>
  <c r="I357" i="13"/>
  <c r="L356" i="13"/>
  <c r="K356" i="13"/>
  <c r="J356" i="13"/>
  <c r="I356" i="13"/>
  <c r="L354" i="13"/>
  <c r="K354" i="13"/>
  <c r="J354" i="13"/>
  <c r="I354" i="13"/>
  <c r="L353" i="13"/>
  <c r="K353" i="13"/>
  <c r="J353" i="13"/>
  <c r="I353" i="13"/>
  <c r="L351" i="13"/>
  <c r="K351" i="13"/>
  <c r="J351" i="13"/>
  <c r="I351" i="13"/>
  <c r="L350" i="13"/>
  <c r="K350" i="13"/>
  <c r="J350" i="13"/>
  <c r="I350" i="13"/>
  <c r="L347" i="13"/>
  <c r="K347" i="13"/>
  <c r="J347" i="13"/>
  <c r="I347" i="13"/>
  <c r="L346" i="13"/>
  <c r="K346" i="13"/>
  <c r="J346" i="13"/>
  <c r="I346" i="13"/>
  <c r="L343" i="13"/>
  <c r="K343" i="13"/>
  <c r="J343" i="13"/>
  <c r="I343" i="13"/>
  <c r="L342" i="13"/>
  <c r="K342" i="13"/>
  <c r="J342" i="13"/>
  <c r="I342" i="13"/>
  <c r="L339" i="13"/>
  <c r="K339" i="13"/>
  <c r="J339" i="13"/>
  <c r="I339" i="13"/>
  <c r="L338" i="13"/>
  <c r="K338" i="13"/>
  <c r="J338" i="13"/>
  <c r="I338" i="13"/>
  <c r="L335" i="13"/>
  <c r="K335" i="13"/>
  <c r="J335" i="13"/>
  <c r="I335" i="13"/>
  <c r="L332" i="13"/>
  <c r="K332" i="13"/>
  <c r="J332" i="13"/>
  <c r="I332" i="13"/>
  <c r="L330" i="13"/>
  <c r="K330" i="13"/>
  <c r="J330" i="13"/>
  <c r="I330" i="13"/>
  <c r="L329" i="13"/>
  <c r="K329" i="13"/>
  <c r="J329" i="13"/>
  <c r="I329" i="13"/>
  <c r="L328" i="13"/>
  <c r="K328" i="13"/>
  <c r="J328" i="13"/>
  <c r="I328" i="13"/>
  <c r="L325" i="13"/>
  <c r="K325" i="13"/>
  <c r="J325" i="13"/>
  <c r="I325" i="13"/>
  <c r="L324" i="13"/>
  <c r="K324" i="13"/>
  <c r="J324" i="13"/>
  <c r="I324" i="13"/>
  <c r="L322" i="13"/>
  <c r="K322" i="13"/>
  <c r="J322" i="13"/>
  <c r="I322" i="13"/>
  <c r="L321" i="13"/>
  <c r="K321" i="13"/>
  <c r="J321" i="13"/>
  <c r="I321" i="13"/>
  <c r="L319" i="13"/>
  <c r="K319" i="13"/>
  <c r="J319" i="13"/>
  <c r="I319" i="13"/>
  <c r="L318" i="13"/>
  <c r="K318" i="13"/>
  <c r="J318" i="13"/>
  <c r="I318" i="13"/>
  <c r="L315" i="13"/>
  <c r="K315" i="13"/>
  <c r="J315" i="13"/>
  <c r="I315" i="13"/>
  <c r="L314" i="13"/>
  <c r="K314" i="13"/>
  <c r="J314" i="13"/>
  <c r="I314" i="13"/>
  <c r="L311" i="13"/>
  <c r="K311" i="13"/>
  <c r="J311" i="13"/>
  <c r="I311" i="13"/>
  <c r="L310" i="13"/>
  <c r="K310" i="13"/>
  <c r="J310" i="13"/>
  <c r="I310" i="13"/>
  <c r="L307" i="13"/>
  <c r="K307" i="13"/>
  <c r="J307" i="13"/>
  <c r="I307" i="13"/>
  <c r="L306" i="13"/>
  <c r="K306" i="13"/>
  <c r="J306" i="13"/>
  <c r="I306" i="13"/>
  <c r="L303" i="13"/>
  <c r="K303" i="13"/>
  <c r="J303" i="13"/>
  <c r="I303" i="13"/>
  <c r="L300" i="13"/>
  <c r="K300" i="13"/>
  <c r="J300" i="13"/>
  <c r="I300" i="13"/>
  <c r="L298" i="13"/>
  <c r="K298" i="13"/>
  <c r="J298" i="13"/>
  <c r="I298" i="13"/>
  <c r="L297" i="13"/>
  <c r="K297" i="13"/>
  <c r="J297" i="13"/>
  <c r="I297" i="13"/>
  <c r="L296" i="13"/>
  <c r="K296" i="13"/>
  <c r="J296" i="13"/>
  <c r="I296" i="13"/>
  <c r="L295" i="13"/>
  <c r="K295" i="13"/>
  <c r="J295" i="13"/>
  <c r="I295" i="13"/>
  <c r="L292" i="13"/>
  <c r="K292" i="13"/>
  <c r="J292" i="13"/>
  <c r="I292" i="13"/>
  <c r="L291" i="13"/>
  <c r="K291" i="13"/>
  <c r="J291" i="13"/>
  <c r="I291" i="13"/>
  <c r="L289" i="13"/>
  <c r="K289" i="13"/>
  <c r="J289" i="13"/>
  <c r="I289" i="13"/>
  <c r="L288" i="13"/>
  <c r="K288" i="13"/>
  <c r="J288" i="13"/>
  <c r="I288" i="13"/>
  <c r="L286" i="13"/>
  <c r="K286" i="13"/>
  <c r="J286" i="13"/>
  <c r="I286" i="13"/>
  <c r="L285" i="13"/>
  <c r="K285" i="13"/>
  <c r="J285" i="13"/>
  <c r="I285" i="13"/>
  <c r="L282" i="13"/>
  <c r="K282" i="13"/>
  <c r="J282" i="13"/>
  <c r="I282" i="13"/>
  <c r="L281" i="13"/>
  <c r="K281" i="13"/>
  <c r="J281" i="13"/>
  <c r="I281" i="13"/>
  <c r="L278" i="13"/>
  <c r="K278" i="13"/>
  <c r="J278" i="13"/>
  <c r="I278" i="13"/>
  <c r="L277" i="13"/>
  <c r="K277" i="13"/>
  <c r="J277" i="13"/>
  <c r="I277" i="13"/>
  <c r="L274" i="13"/>
  <c r="K274" i="13"/>
  <c r="J274" i="13"/>
  <c r="I274" i="13"/>
  <c r="L273" i="13"/>
  <c r="K273" i="13"/>
  <c r="J273" i="13"/>
  <c r="I273" i="13"/>
  <c r="L270" i="13"/>
  <c r="K270" i="13"/>
  <c r="J270" i="13"/>
  <c r="I270" i="13"/>
  <c r="L267" i="13"/>
  <c r="K267" i="13"/>
  <c r="J267" i="13"/>
  <c r="I267" i="13"/>
  <c r="L265" i="13"/>
  <c r="K265" i="13"/>
  <c r="J265" i="13"/>
  <c r="I265" i="13"/>
  <c r="L264" i="13"/>
  <c r="K264" i="13"/>
  <c r="J264" i="13"/>
  <c r="I264" i="13"/>
  <c r="L263" i="13"/>
  <c r="K263" i="13"/>
  <c r="J263" i="13"/>
  <c r="I263" i="13"/>
  <c r="L260" i="13"/>
  <c r="K260" i="13"/>
  <c r="J260" i="13"/>
  <c r="I260" i="13"/>
  <c r="L259" i="13"/>
  <c r="K259" i="13"/>
  <c r="J259" i="13"/>
  <c r="I259" i="13"/>
  <c r="L257" i="13"/>
  <c r="K257" i="13"/>
  <c r="J257" i="13"/>
  <c r="I257" i="13"/>
  <c r="L256" i="13"/>
  <c r="K256" i="13"/>
  <c r="J256" i="13"/>
  <c r="I256" i="13"/>
  <c r="L254" i="13"/>
  <c r="K254" i="13"/>
  <c r="J254" i="13"/>
  <c r="I254" i="13"/>
  <c r="L253" i="13"/>
  <c r="K253" i="13"/>
  <c r="J253" i="13"/>
  <c r="I253" i="13"/>
  <c r="L250" i="13"/>
  <c r="K250" i="13"/>
  <c r="J250" i="13"/>
  <c r="I250" i="13"/>
  <c r="L249" i="13"/>
  <c r="K249" i="13"/>
  <c r="J249" i="13"/>
  <c r="I249" i="13"/>
  <c r="L246" i="13"/>
  <c r="K246" i="13"/>
  <c r="J246" i="13"/>
  <c r="I246" i="13"/>
  <c r="L245" i="13"/>
  <c r="K245" i="13"/>
  <c r="J245" i="13"/>
  <c r="I245" i="13"/>
  <c r="L242" i="13"/>
  <c r="K242" i="13"/>
  <c r="J242" i="13"/>
  <c r="I242" i="13"/>
  <c r="L241" i="13"/>
  <c r="K241" i="13"/>
  <c r="J241" i="13"/>
  <c r="I241" i="13"/>
  <c r="L238" i="13"/>
  <c r="K238" i="13"/>
  <c r="J238" i="13"/>
  <c r="I238" i="13"/>
  <c r="L235" i="13"/>
  <c r="K235" i="13"/>
  <c r="J235" i="13"/>
  <c r="I235" i="13"/>
  <c r="L233" i="13"/>
  <c r="K233" i="13"/>
  <c r="J233" i="13"/>
  <c r="I233" i="13"/>
  <c r="L232" i="13"/>
  <c r="K232" i="13"/>
  <c r="J232" i="13"/>
  <c r="I232" i="13"/>
  <c r="L231" i="13"/>
  <c r="K231" i="13"/>
  <c r="J231" i="13"/>
  <c r="I231" i="13"/>
  <c r="L230" i="13"/>
  <c r="K230" i="13"/>
  <c r="J230" i="13"/>
  <c r="I230" i="13"/>
  <c r="L226" i="13"/>
  <c r="K226" i="13"/>
  <c r="J226" i="13"/>
  <c r="I226" i="13"/>
  <c r="L225" i="13"/>
  <c r="K225" i="13"/>
  <c r="J225" i="13"/>
  <c r="I225" i="13"/>
  <c r="L224" i="13"/>
  <c r="K224" i="13"/>
  <c r="J224" i="13"/>
  <c r="I224" i="13"/>
  <c r="L222" i="13"/>
  <c r="K222" i="13"/>
  <c r="J222" i="13"/>
  <c r="I222" i="13"/>
  <c r="L221" i="13"/>
  <c r="K221" i="13"/>
  <c r="J221" i="13"/>
  <c r="I221" i="13"/>
  <c r="L220" i="13"/>
  <c r="K220" i="13"/>
  <c r="J220" i="13"/>
  <c r="I220" i="13"/>
  <c r="L213" i="13"/>
  <c r="K213" i="13"/>
  <c r="J213" i="13"/>
  <c r="I213" i="13"/>
  <c r="L212" i="13"/>
  <c r="K212" i="13"/>
  <c r="J212" i="13"/>
  <c r="I212" i="13"/>
  <c r="L210" i="13"/>
  <c r="K210" i="13"/>
  <c r="J210" i="13"/>
  <c r="I210" i="13"/>
  <c r="L209" i="13"/>
  <c r="K209" i="13"/>
  <c r="J209" i="13"/>
  <c r="I209" i="13"/>
  <c r="L208" i="13"/>
  <c r="K208" i="13"/>
  <c r="J208" i="13"/>
  <c r="I208" i="13"/>
  <c r="L203" i="13"/>
  <c r="K203" i="13"/>
  <c r="J203" i="13"/>
  <c r="I203" i="13"/>
  <c r="L202" i="13"/>
  <c r="K202" i="13"/>
  <c r="J202" i="13"/>
  <c r="I202" i="13"/>
  <c r="L201" i="13"/>
  <c r="K201" i="13"/>
  <c r="J201" i="13"/>
  <c r="I201" i="13"/>
  <c r="L199" i="13"/>
  <c r="K199" i="13"/>
  <c r="J199" i="13"/>
  <c r="I199" i="13"/>
  <c r="L198" i="13"/>
  <c r="K198" i="13"/>
  <c r="J198" i="13"/>
  <c r="I198" i="13"/>
  <c r="L194" i="13"/>
  <c r="K194" i="13"/>
  <c r="J194" i="13"/>
  <c r="I194" i="13"/>
  <c r="L193" i="13"/>
  <c r="K193" i="13"/>
  <c r="J193" i="13"/>
  <c r="I193" i="13"/>
  <c r="P188" i="13"/>
  <c r="O188" i="13"/>
  <c r="N188" i="13"/>
  <c r="M188" i="13"/>
  <c r="L188" i="13"/>
  <c r="K188" i="13"/>
  <c r="J188" i="13"/>
  <c r="I188" i="13"/>
  <c r="L187" i="13"/>
  <c r="K187" i="13"/>
  <c r="J187" i="13"/>
  <c r="I187" i="13"/>
  <c r="L183" i="13"/>
  <c r="K183" i="13"/>
  <c r="J183" i="13"/>
  <c r="I183" i="13"/>
  <c r="L182" i="13"/>
  <c r="K182" i="13"/>
  <c r="J182" i="13"/>
  <c r="I182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2" i="13"/>
  <c r="K172" i="13"/>
  <c r="J172" i="13"/>
  <c r="I172" i="13"/>
  <c r="L171" i="13"/>
  <c r="K171" i="13"/>
  <c r="J171" i="13"/>
  <c r="I171" i="13"/>
  <c r="L167" i="13"/>
  <c r="K167" i="13"/>
  <c r="J167" i="13"/>
  <c r="I167" i="13"/>
  <c r="L166" i="13"/>
  <c r="K166" i="13"/>
  <c r="J166" i="13"/>
  <c r="I166" i="13"/>
  <c r="L165" i="13"/>
  <c r="K165" i="13"/>
  <c r="J165" i="13"/>
  <c r="I165" i="13"/>
  <c r="L163" i="13"/>
  <c r="K163" i="13"/>
  <c r="J163" i="13"/>
  <c r="I163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8" i="13"/>
  <c r="K158" i="13"/>
  <c r="J158" i="13"/>
  <c r="I158" i="13"/>
  <c r="L157" i="13"/>
  <c r="K157" i="13"/>
  <c r="J157" i="13"/>
  <c r="I157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3" i="13"/>
  <c r="K143" i="13"/>
  <c r="J143" i="13"/>
  <c r="I143" i="13"/>
  <c r="L142" i="13"/>
  <c r="K142" i="13"/>
  <c r="J142" i="13"/>
  <c r="I142" i="13"/>
  <c r="L139" i="13"/>
  <c r="K139" i="13"/>
  <c r="J139" i="13"/>
  <c r="I139" i="13"/>
  <c r="L138" i="13"/>
  <c r="K138" i="13"/>
  <c r="J138" i="13"/>
  <c r="I138" i="13"/>
  <c r="L137" i="13"/>
  <c r="K137" i="13"/>
  <c r="J137" i="13"/>
  <c r="I137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1" i="13"/>
  <c r="K121" i="13"/>
  <c r="J121" i="13"/>
  <c r="I121" i="13"/>
  <c r="L120" i="13"/>
  <c r="K120" i="13"/>
  <c r="J120" i="13"/>
  <c r="I120" i="13"/>
  <c r="L119" i="13"/>
  <c r="K119" i="13"/>
  <c r="J119" i="13"/>
  <c r="I119" i="13"/>
  <c r="L117" i="13"/>
  <c r="K117" i="13"/>
  <c r="J117" i="13"/>
  <c r="I117" i="13"/>
  <c r="L116" i="13"/>
  <c r="K116" i="13"/>
  <c r="J116" i="13"/>
  <c r="I116" i="13"/>
  <c r="L115" i="13"/>
  <c r="K115" i="13"/>
  <c r="J115" i="13"/>
  <c r="I115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6" i="13"/>
  <c r="K106" i="13"/>
  <c r="J106" i="13"/>
  <c r="I106" i="13"/>
  <c r="L105" i="13"/>
  <c r="K105" i="13"/>
  <c r="J105" i="13"/>
  <c r="I105" i="13"/>
  <c r="L102" i="13"/>
  <c r="K102" i="13"/>
  <c r="J102" i="13"/>
  <c r="I102" i="13"/>
  <c r="L101" i="13"/>
  <c r="K101" i="13"/>
  <c r="J101" i="13"/>
  <c r="I101" i="13"/>
  <c r="L100" i="13"/>
  <c r="K100" i="13"/>
  <c r="J100" i="13"/>
  <c r="I100" i="13"/>
  <c r="L97" i="13"/>
  <c r="K97" i="13"/>
  <c r="J97" i="13"/>
  <c r="I97" i="13"/>
  <c r="L96" i="13"/>
  <c r="K96" i="13"/>
  <c r="J96" i="13"/>
  <c r="I96" i="13"/>
  <c r="L95" i="13"/>
  <c r="K95" i="13"/>
  <c r="J95" i="13"/>
  <c r="I95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5" i="13"/>
  <c r="K85" i="13"/>
  <c r="J85" i="13"/>
  <c r="I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4" i="13"/>
  <c r="K74" i="13"/>
  <c r="J74" i="13"/>
  <c r="I74" i="13"/>
  <c r="L73" i="13"/>
  <c r="K73" i="13"/>
  <c r="J73" i="13"/>
  <c r="I73" i="13"/>
  <c r="L69" i="13"/>
  <c r="K69" i="13"/>
  <c r="J69" i="13"/>
  <c r="I69" i="13"/>
  <c r="L68" i="13"/>
  <c r="K68" i="13"/>
  <c r="J68" i="13"/>
  <c r="I68" i="13"/>
  <c r="L64" i="13"/>
  <c r="K64" i="13"/>
  <c r="J64" i="13"/>
  <c r="I64" i="13"/>
  <c r="L63" i="13"/>
  <c r="K63" i="13"/>
  <c r="J63" i="13"/>
  <c r="I63" i="13"/>
  <c r="L62" i="13"/>
  <c r="K62" i="13"/>
  <c r="J62" i="13"/>
  <c r="I62" i="13"/>
  <c r="L61" i="13"/>
  <c r="K61" i="13"/>
  <c r="J61" i="13"/>
  <c r="I61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6" i="13"/>
  <c r="K36" i="13"/>
  <c r="J36" i="13"/>
  <c r="I36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L360" i="13" s="1"/>
  <c r="K30" i="13"/>
  <c r="K360" i="13" s="1"/>
  <c r="J30" i="13"/>
  <c r="J360" i="13" s="1"/>
  <c r="I30" i="13"/>
  <c r="I360" i="13" s="1"/>
  <c r="L357" i="20" l="1"/>
  <c r="K357" i="20"/>
  <c r="J357" i="20"/>
  <c r="I357" i="20"/>
  <c r="L356" i="20"/>
  <c r="K356" i="20"/>
  <c r="J356" i="20"/>
  <c r="I356" i="20"/>
  <c r="L354" i="20"/>
  <c r="K354" i="20"/>
  <c r="J354" i="20"/>
  <c r="I354" i="20"/>
  <c r="L353" i="20"/>
  <c r="K353" i="20"/>
  <c r="J353" i="20"/>
  <c r="I353" i="20"/>
  <c r="L351" i="20"/>
  <c r="K351" i="20"/>
  <c r="J351" i="20"/>
  <c r="I351" i="20"/>
  <c r="L350" i="20"/>
  <c r="K350" i="20"/>
  <c r="J350" i="20"/>
  <c r="I350" i="20"/>
  <c r="L347" i="20"/>
  <c r="K347" i="20"/>
  <c r="J347" i="20"/>
  <c r="I347" i="20"/>
  <c r="L346" i="20"/>
  <c r="K346" i="20"/>
  <c r="J346" i="20"/>
  <c r="I346" i="20"/>
  <c r="L343" i="20"/>
  <c r="K343" i="20"/>
  <c r="J343" i="20"/>
  <c r="I343" i="20"/>
  <c r="L342" i="20"/>
  <c r="K342" i="20"/>
  <c r="J342" i="20"/>
  <c r="I342" i="20"/>
  <c r="L339" i="20"/>
  <c r="K339" i="20"/>
  <c r="J339" i="20"/>
  <c r="I339" i="20"/>
  <c r="L338" i="20"/>
  <c r="K338" i="20"/>
  <c r="J338" i="20"/>
  <c r="I338" i="20"/>
  <c r="L335" i="20"/>
  <c r="K335" i="20"/>
  <c r="J335" i="20"/>
  <c r="I335" i="20"/>
  <c r="L332" i="20"/>
  <c r="K332" i="20"/>
  <c r="J332" i="20"/>
  <c r="I332" i="20"/>
  <c r="L330" i="20"/>
  <c r="K330" i="20"/>
  <c r="J330" i="20"/>
  <c r="I330" i="20"/>
  <c r="L329" i="20"/>
  <c r="K329" i="20"/>
  <c r="J329" i="20"/>
  <c r="I329" i="20"/>
  <c r="L328" i="20"/>
  <c r="K328" i="20"/>
  <c r="J328" i="20"/>
  <c r="I328" i="20"/>
  <c r="L325" i="20"/>
  <c r="K325" i="20"/>
  <c r="J325" i="20"/>
  <c r="I325" i="20"/>
  <c r="L324" i="20"/>
  <c r="K324" i="20"/>
  <c r="J324" i="20"/>
  <c r="I324" i="20"/>
  <c r="L322" i="20"/>
  <c r="K322" i="20"/>
  <c r="J322" i="20"/>
  <c r="I322" i="20"/>
  <c r="L321" i="20"/>
  <c r="K321" i="20"/>
  <c r="J321" i="20"/>
  <c r="I321" i="20"/>
  <c r="L319" i="20"/>
  <c r="K319" i="20"/>
  <c r="J319" i="20"/>
  <c r="I319" i="20"/>
  <c r="L318" i="20"/>
  <c r="K318" i="20"/>
  <c r="J318" i="20"/>
  <c r="I318" i="20"/>
  <c r="L315" i="20"/>
  <c r="K315" i="20"/>
  <c r="J315" i="20"/>
  <c r="I315" i="20"/>
  <c r="L314" i="20"/>
  <c r="K314" i="20"/>
  <c r="J314" i="20"/>
  <c r="I314" i="20"/>
  <c r="L311" i="20"/>
  <c r="K311" i="20"/>
  <c r="J311" i="20"/>
  <c r="I311" i="20"/>
  <c r="L310" i="20"/>
  <c r="K310" i="20"/>
  <c r="J310" i="20"/>
  <c r="I310" i="20"/>
  <c r="L307" i="20"/>
  <c r="K307" i="20"/>
  <c r="J307" i="20"/>
  <c r="I307" i="20"/>
  <c r="L306" i="20"/>
  <c r="K306" i="20"/>
  <c r="J306" i="20"/>
  <c r="I306" i="20"/>
  <c r="L303" i="20"/>
  <c r="K303" i="20"/>
  <c r="J303" i="20"/>
  <c r="I303" i="20"/>
  <c r="L300" i="20"/>
  <c r="K300" i="20"/>
  <c r="J300" i="20"/>
  <c r="I300" i="20"/>
  <c r="L298" i="20"/>
  <c r="K298" i="20"/>
  <c r="J298" i="20"/>
  <c r="I298" i="20"/>
  <c r="L297" i="20"/>
  <c r="K297" i="20"/>
  <c r="J297" i="20"/>
  <c r="I297" i="20"/>
  <c r="L296" i="20"/>
  <c r="K296" i="20"/>
  <c r="J296" i="20"/>
  <c r="I296" i="20"/>
  <c r="L295" i="20"/>
  <c r="K295" i="20"/>
  <c r="J295" i="20"/>
  <c r="I295" i="20"/>
  <c r="L292" i="20"/>
  <c r="K292" i="20"/>
  <c r="J292" i="20"/>
  <c r="I292" i="20"/>
  <c r="L291" i="20"/>
  <c r="K291" i="20"/>
  <c r="J291" i="20"/>
  <c r="I291" i="20"/>
  <c r="L289" i="20"/>
  <c r="K289" i="20"/>
  <c r="J289" i="20"/>
  <c r="I289" i="20"/>
  <c r="L288" i="20"/>
  <c r="K288" i="20"/>
  <c r="J288" i="20"/>
  <c r="I288" i="20"/>
  <c r="L286" i="20"/>
  <c r="K286" i="20"/>
  <c r="J286" i="20"/>
  <c r="I286" i="20"/>
  <c r="L285" i="20"/>
  <c r="K285" i="20"/>
  <c r="J285" i="20"/>
  <c r="I285" i="20"/>
  <c r="L282" i="20"/>
  <c r="K282" i="20"/>
  <c r="J282" i="20"/>
  <c r="I282" i="20"/>
  <c r="L281" i="20"/>
  <c r="K281" i="20"/>
  <c r="J281" i="20"/>
  <c r="I281" i="20"/>
  <c r="L278" i="20"/>
  <c r="K278" i="20"/>
  <c r="J278" i="20"/>
  <c r="I278" i="20"/>
  <c r="L277" i="20"/>
  <c r="K277" i="20"/>
  <c r="J277" i="20"/>
  <c r="I277" i="20"/>
  <c r="L274" i="20"/>
  <c r="K274" i="20"/>
  <c r="J274" i="20"/>
  <c r="I274" i="20"/>
  <c r="L273" i="20"/>
  <c r="K273" i="20"/>
  <c r="J273" i="20"/>
  <c r="I273" i="20"/>
  <c r="L270" i="20"/>
  <c r="K270" i="20"/>
  <c r="J270" i="20"/>
  <c r="I270" i="20"/>
  <c r="L267" i="20"/>
  <c r="K267" i="20"/>
  <c r="J267" i="20"/>
  <c r="I267" i="20"/>
  <c r="L265" i="20"/>
  <c r="K265" i="20"/>
  <c r="J265" i="20"/>
  <c r="I265" i="20"/>
  <c r="L264" i="20"/>
  <c r="K264" i="20"/>
  <c r="J264" i="20"/>
  <c r="I264" i="20"/>
  <c r="L263" i="20"/>
  <c r="K263" i="20"/>
  <c r="J263" i="20"/>
  <c r="I263" i="20"/>
  <c r="L260" i="20"/>
  <c r="K260" i="20"/>
  <c r="J260" i="20"/>
  <c r="I260" i="20"/>
  <c r="L259" i="20"/>
  <c r="K259" i="20"/>
  <c r="J259" i="20"/>
  <c r="I259" i="20"/>
  <c r="L257" i="20"/>
  <c r="K257" i="20"/>
  <c r="J257" i="20"/>
  <c r="I257" i="20"/>
  <c r="L256" i="20"/>
  <c r="K256" i="20"/>
  <c r="J256" i="20"/>
  <c r="I256" i="20"/>
  <c r="L254" i="20"/>
  <c r="K254" i="20"/>
  <c r="J254" i="20"/>
  <c r="I254" i="20"/>
  <c r="L253" i="20"/>
  <c r="K253" i="20"/>
  <c r="J253" i="20"/>
  <c r="I253" i="20"/>
  <c r="L250" i="20"/>
  <c r="K250" i="20"/>
  <c r="J250" i="20"/>
  <c r="I250" i="20"/>
  <c r="L249" i="20"/>
  <c r="K249" i="20"/>
  <c r="J249" i="20"/>
  <c r="I249" i="20"/>
  <c r="L246" i="20"/>
  <c r="K246" i="20"/>
  <c r="J246" i="20"/>
  <c r="I246" i="20"/>
  <c r="L245" i="20"/>
  <c r="K245" i="20"/>
  <c r="J245" i="20"/>
  <c r="I245" i="20"/>
  <c r="L242" i="20"/>
  <c r="K242" i="20"/>
  <c r="J242" i="20"/>
  <c r="I242" i="20"/>
  <c r="L241" i="20"/>
  <c r="K241" i="20"/>
  <c r="J241" i="20"/>
  <c r="I241" i="20"/>
  <c r="L238" i="20"/>
  <c r="K238" i="20"/>
  <c r="J238" i="20"/>
  <c r="I238" i="20"/>
  <c r="L235" i="20"/>
  <c r="K235" i="20"/>
  <c r="J235" i="20"/>
  <c r="I235" i="20"/>
  <c r="L233" i="20"/>
  <c r="K233" i="20"/>
  <c r="J233" i="20"/>
  <c r="I233" i="20"/>
  <c r="L232" i="20"/>
  <c r="K232" i="20"/>
  <c r="J232" i="20"/>
  <c r="I232" i="20"/>
  <c r="L231" i="20"/>
  <c r="K231" i="20"/>
  <c r="J231" i="20"/>
  <c r="I231" i="20"/>
  <c r="L230" i="20"/>
  <c r="K230" i="20"/>
  <c r="J230" i="20"/>
  <c r="I230" i="20"/>
  <c r="L226" i="20"/>
  <c r="K226" i="20"/>
  <c r="J226" i="20"/>
  <c r="I226" i="20"/>
  <c r="L225" i="20"/>
  <c r="K225" i="20"/>
  <c r="J225" i="20"/>
  <c r="I225" i="20"/>
  <c r="L224" i="20"/>
  <c r="K224" i="20"/>
  <c r="J224" i="20"/>
  <c r="I224" i="20"/>
  <c r="L222" i="20"/>
  <c r="K222" i="20"/>
  <c r="J222" i="20"/>
  <c r="I222" i="20"/>
  <c r="L221" i="20"/>
  <c r="K221" i="20"/>
  <c r="J221" i="20"/>
  <c r="I221" i="20"/>
  <c r="L220" i="20"/>
  <c r="K220" i="20"/>
  <c r="J220" i="20"/>
  <c r="I220" i="20"/>
  <c r="L213" i="20"/>
  <c r="K213" i="20"/>
  <c r="J213" i="20"/>
  <c r="I213" i="20"/>
  <c r="L212" i="20"/>
  <c r="K212" i="20"/>
  <c r="J212" i="20"/>
  <c r="I212" i="20"/>
  <c r="L210" i="20"/>
  <c r="K210" i="20"/>
  <c r="J210" i="20"/>
  <c r="I210" i="20"/>
  <c r="L209" i="20"/>
  <c r="K209" i="20"/>
  <c r="J209" i="20"/>
  <c r="I209" i="20"/>
  <c r="L208" i="20"/>
  <c r="K208" i="20"/>
  <c r="J208" i="20"/>
  <c r="I208" i="20"/>
  <c r="L203" i="20"/>
  <c r="K203" i="20"/>
  <c r="J203" i="20"/>
  <c r="I203" i="20"/>
  <c r="L202" i="20"/>
  <c r="K202" i="20"/>
  <c r="J202" i="20"/>
  <c r="I202" i="20"/>
  <c r="L201" i="20"/>
  <c r="K201" i="20"/>
  <c r="J201" i="20"/>
  <c r="I201" i="20"/>
  <c r="L199" i="20"/>
  <c r="K199" i="20"/>
  <c r="J199" i="20"/>
  <c r="I199" i="20"/>
  <c r="L198" i="20"/>
  <c r="K198" i="20"/>
  <c r="J198" i="20"/>
  <c r="I198" i="20"/>
  <c r="L194" i="20"/>
  <c r="K194" i="20"/>
  <c r="J194" i="20"/>
  <c r="I194" i="20"/>
  <c r="L193" i="20"/>
  <c r="K193" i="20"/>
  <c r="J193" i="20"/>
  <c r="I193" i="20"/>
  <c r="P188" i="20"/>
  <c r="O188" i="20"/>
  <c r="N188" i="20"/>
  <c r="M188" i="20"/>
  <c r="L188" i="20"/>
  <c r="K188" i="20"/>
  <c r="J188" i="20"/>
  <c r="I188" i="20"/>
  <c r="L187" i="20"/>
  <c r="K187" i="20"/>
  <c r="J187" i="20"/>
  <c r="I187" i="20"/>
  <c r="L183" i="20"/>
  <c r="K183" i="20"/>
  <c r="J183" i="20"/>
  <c r="I183" i="20"/>
  <c r="L182" i="20"/>
  <c r="K182" i="20"/>
  <c r="J182" i="20"/>
  <c r="I182" i="20"/>
  <c r="L180" i="20"/>
  <c r="K180" i="20"/>
  <c r="J180" i="20"/>
  <c r="I180" i="20"/>
  <c r="L179" i="20"/>
  <c r="K179" i="20"/>
  <c r="J179" i="20"/>
  <c r="I179" i="20"/>
  <c r="L178" i="20"/>
  <c r="K178" i="20"/>
  <c r="J178" i="20"/>
  <c r="I178" i="20"/>
  <c r="L177" i="20"/>
  <c r="K177" i="20"/>
  <c r="J177" i="20"/>
  <c r="I177" i="20"/>
  <c r="L176" i="20"/>
  <c r="K176" i="20"/>
  <c r="J176" i="20"/>
  <c r="I176" i="20"/>
  <c r="L172" i="20"/>
  <c r="K172" i="20"/>
  <c r="J172" i="20"/>
  <c r="I172" i="20"/>
  <c r="L171" i="20"/>
  <c r="K171" i="20"/>
  <c r="J171" i="20"/>
  <c r="I171" i="20"/>
  <c r="L167" i="20"/>
  <c r="K167" i="20"/>
  <c r="J167" i="20"/>
  <c r="I167" i="20"/>
  <c r="L166" i="20"/>
  <c r="K166" i="20"/>
  <c r="J166" i="20"/>
  <c r="I166" i="20"/>
  <c r="L165" i="20"/>
  <c r="K165" i="20"/>
  <c r="J165" i="20"/>
  <c r="I165" i="20"/>
  <c r="L163" i="20"/>
  <c r="K163" i="20"/>
  <c r="J163" i="20"/>
  <c r="I163" i="20"/>
  <c r="L162" i="20"/>
  <c r="K162" i="20"/>
  <c r="J162" i="20"/>
  <c r="I162" i="20"/>
  <c r="L161" i="20"/>
  <c r="K161" i="20"/>
  <c r="J161" i="20"/>
  <c r="I161" i="20"/>
  <c r="L160" i="20"/>
  <c r="K160" i="20"/>
  <c r="J160" i="20"/>
  <c r="I160" i="20"/>
  <c r="L158" i="20"/>
  <c r="K158" i="20"/>
  <c r="J158" i="20"/>
  <c r="I158" i="20"/>
  <c r="L157" i="20"/>
  <c r="K157" i="20"/>
  <c r="J157" i="20"/>
  <c r="I157" i="20"/>
  <c r="L153" i="20"/>
  <c r="K153" i="20"/>
  <c r="J153" i="20"/>
  <c r="I153" i="20"/>
  <c r="L152" i="20"/>
  <c r="K152" i="20"/>
  <c r="J152" i="20"/>
  <c r="I152" i="20"/>
  <c r="L151" i="20"/>
  <c r="K151" i="20"/>
  <c r="J151" i="20"/>
  <c r="I151" i="20"/>
  <c r="L150" i="20"/>
  <c r="K150" i="20"/>
  <c r="J150" i="20"/>
  <c r="I150" i="20"/>
  <c r="L147" i="20"/>
  <c r="K147" i="20"/>
  <c r="J147" i="20"/>
  <c r="I147" i="20"/>
  <c r="L146" i="20"/>
  <c r="K146" i="20"/>
  <c r="J146" i="20"/>
  <c r="I146" i="20"/>
  <c r="L145" i="20"/>
  <c r="K145" i="20"/>
  <c r="J145" i="20"/>
  <c r="I145" i="20"/>
  <c r="L143" i="20"/>
  <c r="K143" i="20"/>
  <c r="J143" i="20"/>
  <c r="I143" i="20"/>
  <c r="L142" i="20"/>
  <c r="K142" i="20"/>
  <c r="J142" i="20"/>
  <c r="I142" i="20"/>
  <c r="L139" i="20"/>
  <c r="K139" i="20"/>
  <c r="J139" i="20"/>
  <c r="I139" i="20"/>
  <c r="L138" i="20"/>
  <c r="K138" i="20"/>
  <c r="J138" i="20"/>
  <c r="I138" i="20"/>
  <c r="L137" i="20"/>
  <c r="K137" i="20"/>
  <c r="J137" i="20"/>
  <c r="I137" i="20"/>
  <c r="L134" i="20"/>
  <c r="K134" i="20"/>
  <c r="J134" i="20"/>
  <c r="I134" i="20"/>
  <c r="L133" i="20"/>
  <c r="K133" i="20"/>
  <c r="J133" i="20"/>
  <c r="I133" i="20"/>
  <c r="L132" i="20"/>
  <c r="K132" i="20"/>
  <c r="J132" i="20"/>
  <c r="I132" i="20"/>
  <c r="L131" i="20"/>
  <c r="K131" i="20"/>
  <c r="J131" i="20"/>
  <c r="I131" i="20"/>
  <c r="L129" i="20"/>
  <c r="K129" i="20"/>
  <c r="J129" i="20"/>
  <c r="I129" i="20"/>
  <c r="L128" i="20"/>
  <c r="K128" i="20"/>
  <c r="J128" i="20"/>
  <c r="I128" i="20"/>
  <c r="L127" i="20"/>
  <c r="K127" i="20"/>
  <c r="J127" i="20"/>
  <c r="I127" i="20"/>
  <c r="L125" i="20"/>
  <c r="K125" i="20"/>
  <c r="J125" i="20"/>
  <c r="I125" i="20"/>
  <c r="L124" i="20"/>
  <c r="K124" i="20"/>
  <c r="J124" i="20"/>
  <c r="I124" i="20"/>
  <c r="L123" i="20"/>
  <c r="K123" i="20"/>
  <c r="J123" i="20"/>
  <c r="I123" i="20"/>
  <c r="L121" i="20"/>
  <c r="K121" i="20"/>
  <c r="J121" i="20"/>
  <c r="I121" i="20"/>
  <c r="L120" i="20"/>
  <c r="K120" i="20"/>
  <c r="J120" i="20"/>
  <c r="I120" i="20"/>
  <c r="L119" i="20"/>
  <c r="K119" i="20"/>
  <c r="J119" i="20"/>
  <c r="I119" i="20"/>
  <c r="L117" i="20"/>
  <c r="K117" i="20"/>
  <c r="J117" i="20"/>
  <c r="I117" i="20"/>
  <c r="L116" i="20"/>
  <c r="K116" i="20"/>
  <c r="J116" i="20"/>
  <c r="I116" i="20"/>
  <c r="L115" i="20"/>
  <c r="K115" i="20"/>
  <c r="J115" i="20"/>
  <c r="I115" i="20"/>
  <c r="L112" i="20"/>
  <c r="K112" i="20"/>
  <c r="J112" i="20"/>
  <c r="I112" i="20"/>
  <c r="L111" i="20"/>
  <c r="K111" i="20"/>
  <c r="J111" i="20"/>
  <c r="I111" i="20"/>
  <c r="L110" i="20"/>
  <c r="K110" i="20"/>
  <c r="J110" i="20"/>
  <c r="I110" i="20"/>
  <c r="L109" i="20"/>
  <c r="K109" i="20"/>
  <c r="J109" i="20"/>
  <c r="I109" i="20"/>
  <c r="L106" i="20"/>
  <c r="K106" i="20"/>
  <c r="J106" i="20"/>
  <c r="I106" i="20"/>
  <c r="L105" i="20"/>
  <c r="K105" i="20"/>
  <c r="J105" i="20"/>
  <c r="I105" i="20"/>
  <c r="L102" i="20"/>
  <c r="K102" i="20"/>
  <c r="J102" i="20"/>
  <c r="I102" i="20"/>
  <c r="L101" i="20"/>
  <c r="K101" i="20"/>
  <c r="J101" i="20"/>
  <c r="I101" i="20"/>
  <c r="L100" i="20"/>
  <c r="K100" i="20"/>
  <c r="J100" i="20"/>
  <c r="I100" i="20"/>
  <c r="L97" i="20"/>
  <c r="K97" i="20"/>
  <c r="J97" i="20"/>
  <c r="I97" i="20"/>
  <c r="L96" i="20"/>
  <c r="K96" i="20"/>
  <c r="J96" i="20"/>
  <c r="I96" i="20"/>
  <c r="L95" i="20"/>
  <c r="K95" i="20"/>
  <c r="J95" i="20"/>
  <c r="I95" i="20"/>
  <c r="L92" i="20"/>
  <c r="K92" i="20"/>
  <c r="J92" i="20"/>
  <c r="I92" i="20"/>
  <c r="L91" i="20"/>
  <c r="K91" i="20"/>
  <c r="J91" i="20"/>
  <c r="I91" i="20"/>
  <c r="L90" i="20"/>
  <c r="K90" i="20"/>
  <c r="J90" i="20"/>
  <c r="I90" i="20"/>
  <c r="L89" i="20"/>
  <c r="K89" i="20"/>
  <c r="J89" i="20"/>
  <c r="I89" i="20"/>
  <c r="L85" i="20"/>
  <c r="K85" i="20"/>
  <c r="J85" i="20"/>
  <c r="I85" i="20"/>
  <c r="L84" i="20"/>
  <c r="K84" i="20"/>
  <c r="J84" i="20"/>
  <c r="I84" i="20"/>
  <c r="L83" i="20"/>
  <c r="K83" i="20"/>
  <c r="J83" i="20"/>
  <c r="I83" i="20"/>
  <c r="L82" i="20"/>
  <c r="K82" i="20"/>
  <c r="J82" i="20"/>
  <c r="I82" i="20"/>
  <c r="L80" i="20"/>
  <c r="K80" i="20"/>
  <c r="J80" i="20"/>
  <c r="I80" i="20"/>
  <c r="L79" i="20"/>
  <c r="K79" i="20"/>
  <c r="J79" i="20"/>
  <c r="I79" i="20"/>
  <c r="L78" i="20"/>
  <c r="K78" i="20"/>
  <c r="J78" i="20"/>
  <c r="I78" i="20"/>
  <c r="L74" i="20"/>
  <c r="K74" i="20"/>
  <c r="J74" i="20"/>
  <c r="I74" i="20"/>
  <c r="L73" i="20"/>
  <c r="K73" i="20"/>
  <c r="J73" i="20"/>
  <c r="I73" i="20"/>
  <c r="L69" i="20"/>
  <c r="K69" i="20"/>
  <c r="J69" i="20"/>
  <c r="I69" i="20"/>
  <c r="L68" i="20"/>
  <c r="K68" i="20"/>
  <c r="J68" i="20"/>
  <c r="I68" i="20"/>
  <c r="L64" i="20"/>
  <c r="K64" i="20"/>
  <c r="J64" i="20"/>
  <c r="I64" i="20"/>
  <c r="L63" i="20"/>
  <c r="K63" i="20"/>
  <c r="J63" i="20"/>
  <c r="I63" i="20"/>
  <c r="L62" i="20"/>
  <c r="K62" i="20"/>
  <c r="J62" i="20"/>
  <c r="I62" i="20"/>
  <c r="L61" i="20"/>
  <c r="K61" i="20"/>
  <c r="J61" i="20"/>
  <c r="I61" i="20"/>
  <c r="L45" i="20"/>
  <c r="K45" i="20"/>
  <c r="J45" i="20"/>
  <c r="I45" i="20"/>
  <c r="L44" i="20"/>
  <c r="K44" i="20"/>
  <c r="J44" i="20"/>
  <c r="I44" i="20"/>
  <c r="L43" i="20"/>
  <c r="K43" i="20"/>
  <c r="J43" i="20"/>
  <c r="I43" i="20"/>
  <c r="L42" i="20"/>
  <c r="K42" i="20"/>
  <c r="J42" i="20"/>
  <c r="I42" i="20"/>
  <c r="L40" i="20"/>
  <c r="K40" i="20"/>
  <c r="J40" i="20"/>
  <c r="I40" i="20"/>
  <c r="L39" i="20"/>
  <c r="K39" i="20"/>
  <c r="J39" i="20"/>
  <c r="I39" i="20"/>
  <c r="L38" i="20"/>
  <c r="K38" i="20"/>
  <c r="J38" i="20"/>
  <c r="I38" i="20"/>
  <c r="L36" i="20"/>
  <c r="K36" i="20"/>
  <c r="J36" i="20"/>
  <c r="I36" i="20"/>
  <c r="L34" i="20"/>
  <c r="K34" i="20"/>
  <c r="J34" i="20"/>
  <c r="I34" i="20"/>
  <c r="L33" i="20"/>
  <c r="K33" i="20"/>
  <c r="J33" i="20"/>
  <c r="I33" i="20"/>
  <c r="L32" i="20"/>
  <c r="K32" i="20"/>
  <c r="J32" i="20"/>
  <c r="I32" i="20"/>
  <c r="L31" i="20"/>
  <c r="K31" i="20"/>
  <c r="J31" i="20"/>
  <c r="I31" i="20"/>
  <c r="L30" i="20"/>
  <c r="L360" i="20" s="1"/>
  <c r="K30" i="20"/>
  <c r="K360" i="20" s="1"/>
  <c r="J30" i="20"/>
  <c r="J360" i="20" s="1"/>
  <c r="I30" i="20"/>
  <c r="I360" i="20" s="1"/>
  <c r="L357" i="21"/>
  <c r="K357" i="21"/>
  <c r="J357" i="21"/>
  <c r="I357" i="21"/>
  <c r="L356" i="21"/>
  <c r="K356" i="21"/>
  <c r="J356" i="21"/>
  <c r="I356" i="21"/>
  <c r="L354" i="21"/>
  <c r="K354" i="21"/>
  <c r="J354" i="21"/>
  <c r="I354" i="21"/>
  <c r="L353" i="21"/>
  <c r="K353" i="21"/>
  <c r="J353" i="21"/>
  <c r="I353" i="21"/>
  <c r="L351" i="21"/>
  <c r="K351" i="21"/>
  <c r="J351" i="21"/>
  <c r="I351" i="21"/>
  <c r="L350" i="21"/>
  <c r="K350" i="21"/>
  <c r="J350" i="21"/>
  <c r="I350" i="21"/>
  <c r="L347" i="21"/>
  <c r="K347" i="21"/>
  <c r="J347" i="21"/>
  <c r="I347" i="21"/>
  <c r="L346" i="21"/>
  <c r="K346" i="21"/>
  <c r="J346" i="21"/>
  <c r="I346" i="21"/>
  <c r="L343" i="21"/>
  <c r="K343" i="21"/>
  <c r="J343" i="21"/>
  <c r="I343" i="21"/>
  <c r="L342" i="21"/>
  <c r="K342" i="21"/>
  <c r="J342" i="21"/>
  <c r="I342" i="21"/>
  <c r="L339" i="21"/>
  <c r="K339" i="21"/>
  <c r="J339" i="21"/>
  <c r="I339" i="21"/>
  <c r="L338" i="21"/>
  <c r="K338" i="21"/>
  <c r="J338" i="21"/>
  <c r="I338" i="21"/>
  <c r="L335" i="21"/>
  <c r="K335" i="21"/>
  <c r="J335" i="21"/>
  <c r="I335" i="21"/>
  <c r="L332" i="21"/>
  <c r="K332" i="21"/>
  <c r="J332" i="21"/>
  <c r="I332" i="21"/>
  <c r="L330" i="21"/>
  <c r="K330" i="21"/>
  <c r="J330" i="21"/>
  <c r="I330" i="21"/>
  <c r="L329" i="21"/>
  <c r="K329" i="21"/>
  <c r="J329" i="21"/>
  <c r="I329" i="21"/>
  <c r="L328" i="21"/>
  <c r="K328" i="21"/>
  <c r="J328" i="21"/>
  <c r="I328" i="21"/>
  <c r="L325" i="21"/>
  <c r="K325" i="21"/>
  <c r="J325" i="21"/>
  <c r="I325" i="21"/>
  <c r="L324" i="21"/>
  <c r="K324" i="21"/>
  <c r="J324" i="21"/>
  <c r="I324" i="21"/>
  <c r="L322" i="21"/>
  <c r="K322" i="21"/>
  <c r="J322" i="21"/>
  <c r="I322" i="21"/>
  <c r="L321" i="21"/>
  <c r="K321" i="21"/>
  <c r="J321" i="21"/>
  <c r="I321" i="21"/>
  <c r="L319" i="21"/>
  <c r="K319" i="21"/>
  <c r="J319" i="21"/>
  <c r="I319" i="21"/>
  <c r="L318" i="21"/>
  <c r="K318" i="21"/>
  <c r="J318" i="21"/>
  <c r="I318" i="21"/>
  <c r="L315" i="21"/>
  <c r="K315" i="21"/>
  <c r="J315" i="21"/>
  <c r="I315" i="21"/>
  <c r="L314" i="21"/>
  <c r="K314" i="21"/>
  <c r="J314" i="21"/>
  <c r="I314" i="21"/>
  <c r="L311" i="21"/>
  <c r="K311" i="21"/>
  <c r="J311" i="21"/>
  <c r="I311" i="21"/>
  <c r="L310" i="21"/>
  <c r="K310" i="21"/>
  <c r="J310" i="21"/>
  <c r="I310" i="21"/>
  <c r="L307" i="21"/>
  <c r="K307" i="21"/>
  <c r="J307" i="21"/>
  <c r="I307" i="21"/>
  <c r="L306" i="21"/>
  <c r="K306" i="21"/>
  <c r="J306" i="21"/>
  <c r="I306" i="21"/>
  <c r="L303" i="21"/>
  <c r="K303" i="21"/>
  <c r="J303" i="21"/>
  <c r="I303" i="21"/>
  <c r="L300" i="21"/>
  <c r="K300" i="21"/>
  <c r="J300" i="21"/>
  <c r="I300" i="21"/>
  <c r="L298" i="21"/>
  <c r="K298" i="21"/>
  <c r="J298" i="21"/>
  <c r="I298" i="21"/>
  <c r="L297" i="21"/>
  <c r="K297" i="21"/>
  <c r="J297" i="21"/>
  <c r="I297" i="21"/>
  <c r="L296" i="21"/>
  <c r="K296" i="21"/>
  <c r="J296" i="21"/>
  <c r="I296" i="21"/>
  <c r="L295" i="21"/>
  <c r="K295" i="21"/>
  <c r="J295" i="21"/>
  <c r="I295" i="21"/>
  <c r="L292" i="21"/>
  <c r="K292" i="21"/>
  <c r="J292" i="21"/>
  <c r="I292" i="21"/>
  <c r="L291" i="21"/>
  <c r="K291" i="21"/>
  <c r="J291" i="21"/>
  <c r="I291" i="21"/>
  <c r="L289" i="21"/>
  <c r="K289" i="21"/>
  <c r="J289" i="21"/>
  <c r="I289" i="21"/>
  <c r="L288" i="21"/>
  <c r="K288" i="21"/>
  <c r="J288" i="21"/>
  <c r="I288" i="21"/>
  <c r="L286" i="21"/>
  <c r="K286" i="21"/>
  <c r="J286" i="21"/>
  <c r="I286" i="21"/>
  <c r="L285" i="21"/>
  <c r="K285" i="21"/>
  <c r="J285" i="21"/>
  <c r="I285" i="21"/>
  <c r="L282" i="21"/>
  <c r="K282" i="21"/>
  <c r="J282" i="21"/>
  <c r="I282" i="21"/>
  <c r="L281" i="21"/>
  <c r="K281" i="21"/>
  <c r="J281" i="21"/>
  <c r="I281" i="21"/>
  <c r="L278" i="21"/>
  <c r="K278" i="21"/>
  <c r="J278" i="21"/>
  <c r="I278" i="21"/>
  <c r="L277" i="21"/>
  <c r="K277" i="21"/>
  <c r="J277" i="21"/>
  <c r="I277" i="21"/>
  <c r="L274" i="21"/>
  <c r="K274" i="21"/>
  <c r="J274" i="21"/>
  <c r="I274" i="21"/>
  <c r="L273" i="21"/>
  <c r="K273" i="21"/>
  <c r="J273" i="21"/>
  <c r="I273" i="21"/>
  <c r="L270" i="21"/>
  <c r="K270" i="21"/>
  <c r="J270" i="21"/>
  <c r="I270" i="21"/>
  <c r="L267" i="21"/>
  <c r="K267" i="21"/>
  <c r="J267" i="21"/>
  <c r="I267" i="21"/>
  <c r="L265" i="21"/>
  <c r="K265" i="21"/>
  <c r="J265" i="21"/>
  <c r="I265" i="21"/>
  <c r="L264" i="21"/>
  <c r="K264" i="21"/>
  <c r="J264" i="21"/>
  <c r="I264" i="21"/>
  <c r="L263" i="21"/>
  <c r="K263" i="21"/>
  <c r="J263" i="21"/>
  <c r="I263" i="21"/>
  <c r="L260" i="21"/>
  <c r="K260" i="21"/>
  <c r="J260" i="21"/>
  <c r="I260" i="21"/>
  <c r="L259" i="21"/>
  <c r="K259" i="21"/>
  <c r="J259" i="21"/>
  <c r="I259" i="21"/>
  <c r="L257" i="21"/>
  <c r="K257" i="21"/>
  <c r="J257" i="21"/>
  <c r="I257" i="21"/>
  <c r="L256" i="21"/>
  <c r="K256" i="21"/>
  <c r="J256" i="21"/>
  <c r="I256" i="21"/>
  <c r="L254" i="21"/>
  <c r="K254" i="21"/>
  <c r="J254" i="21"/>
  <c r="I254" i="21"/>
  <c r="L253" i="21"/>
  <c r="K253" i="21"/>
  <c r="J253" i="21"/>
  <c r="I253" i="21"/>
  <c r="L250" i="21"/>
  <c r="K250" i="21"/>
  <c r="J250" i="21"/>
  <c r="I250" i="21"/>
  <c r="L249" i="21"/>
  <c r="K249" i="21"/>
  <c r="J249" i="21"/>
  <c r="I249" i="21"/>
  <c r="L246" i="21"/>
  <c r="K246" i="21"/>
  <c r="J246" i="21"/>
  <c r="I246" i="21"/>
  <c r="L245" i="21"/>
  <c r="K245" i="21"/>
  <c r="J245" i="21"/>
  <c r="I245" i="21"/>
  <c r="L242" i="21"/>
  <c r="K242" i="21"/>
  <c r="J242" i="21"/>
  <c r="I242" i="21"/>
  <c r="L241" i="21"/>
  <c r="K241" i="21"/>
  <c r="J241" i="21"/>
  <c r="I241" i="21"/>
  <c r="L238" i="21"/>
  <c r="K238" i="21"/>
  <c r="J238" i="21"/>
  <c r="I238" i="21"/>
  <c r="L235" i="21"/>
  <c r="K235" i="21"/>
  <c r="J235" i="21"/>
  <c r="I235" i="21"/>
  <c r="L233" i="21"/>
  <c r="K233" i="21"/>
  <c r="J233" i="21"/>
  <c r="I233" i="21"/>
  <c r="L232" i="21"/>
  <c r="K232" i="21"/>
  <c r="J232" i="21"/>
  <c r="I232" i="21"/>
  <c r="L231" i="21"/>
  <c r="K231" i="21"/>
  <c r="J231" i="21"/>
  <c r="I231" i="21"/>
  <c r="L230" i="21"/>
  <c r="K230" i="21"/>
  <c r="J230" i="21"/>
  <c r="I230" i="21"/>
  <c r="L226" i="21"/>
  <c r="K226" i="21"/>
  <c r="J226" i="21"/>
  <c r="I226" i="21"/>
  <c r="L225" i="21"/>
  <c r="K225" i="21"/>
  <c r="J225" i="21"/>
  <c r="I225" i="21"/>
  <c r="L224" i="21"/>
  <c r="K224" i="21"/>
  <c r="J224" i="21"/>
  <c r="I224" i="21"/>
  <c r="L222" i="21"/>
  <c r="K222" i="21"/>
  <c r="J222" i="21"/>
  <c r="I222" i="21"/>
  <c r="L221" i="21"/>
  <c r="K221" i="21"/>
  <c r="J221" i="21"/>
  <c r="I221" i="21"/>
  <c r="L220" i="21"/>
  <c r="K220" i="21"/>
  <c r="J220" i="21"/>
  <c r="I220" i="21"/>
  <c r="L213" i="21"/>
  <c r="K213" i="21"/>
  <c r="J213" i="21"/>
  <c r="I213" i="21"/>
  <c r="L212" i="21"/>
  <c r="K212" i="21"/>
  <c r="J212" i="21"/>
  <c r="I212" i="21"/>
  <c r="L210" i="21"/>
  <c r="K210" i="21"/>
  <c r="J210" i="21"/>
  <c r="I210" i="21"/>
  <c r="L209" i="21"/>
  <c r="K209" i="21"/>
  <c r="J209" i="21"/>
  <c r="I209" i="21"/>
  <c r="L208" i="21"/>
  <c r="K208" i="21"/>
  <c r="J208" i="21"/>
  <c r="I208" i="21"/>
  <c r="L203" i="21"/>
  <c r="K203" i="21"/>
  <c r="J203" i="21"/>
  <c r="I203" i="21"/>
  <c r="L202" i="21"/>
  <c r="K202" i="21"/>
  <c r="J202" i="21"/>
  <c r="I202" i="21"/>
  <c r="L201" i="21"/>
  <c r="K201" i="21"/>
  <c r="J201" i="21"/>
  <c r="I201" i="21"/>
  <c r="L199" i="21"/>
  <c r="K199" i="21"/>
  <c r="J199" i="21"/>
  <c r="I199" i="21"/>
  <c r="L198" i="21"/>
  <c r="K198" i="21"/>
  <c r="J198" i="21"/>
  <c r="I198" i="21"/>
  <c r="L194" i="21"/>
  <c r="K194" i="21"/>
  <c r="J194" i="21"/>
  <c r="I194" i="21"/>
  <c r="L193" i="21"/>
  <c r="K193" i="21"/>
  <c r="J193" i="21"/>
  <c r="I193" i="21"/>
  <c r="P188" i="21"/>
  <c r="O188" i="21"/>
  <c r="N188" i="21"/>
  <c r="M188" i="21"/>
  <c r="L188" i="21"/>
  <c r="K188" i="21"/>
  <c r="J188" i="21"/>
  <c r="I188" i="21"/>
  <c r="L187" i="21"/>
  <c r="K187" i="21"/>
  <c r="J187" i="21"/>
  <c r="I187" i="21"/>
  <c r="L183" i="21"/>
  <c r="K183" i="21"/>
  <c r="J183" i="21"/>
  <c r="I183" i="21"/>
  <c r="L182" i="21"/>
  <c r="K182" i="21"/>
  <c r="J182" i="21"/>
  <c r="I182" i="21"/>
  <c r="L180" i="21"/>
  <c r="K180" i="21"/>
  <c r="J180" i="21"/>
  <c r="I180" i="21"/>
  <c r="L179" i="21"/>
  <c r="K179" i="21"/>
  <c r="J179" i="21"/>
  <c r="I179" i="21"/>
  <c r="L178" i="21"/>
  <c r="K178" i="21"/>
  <c r="J178" i="21"/>
  <c r="I178" i="21"/>
  <c r="L177" i="21"/>
  <c r="K177" i="21"/>
  <c r="J177" i="21"/>
  <c r="I177" i="21"/>
  <c r="L176" i="21"/>
  <c r="K176" i="21"/>
  <c r="J176" i="21"/>
  <c r="I176" i="21"/>
  <c r="L172" i="21"/>
  <c r="K172" i="21"/>
  <c r="J172" i="21"/>
  <c r="I172" i="21"/>
  <c r="L171" i="21"/>
  <c r="K171" i="21"/>
  <c r="J171" i="21"/>
  <c r="I171" i="21"/>
  <c r="L167" i="21"/>
  <c r="K167" i="21"/>
  <c r="J167" i="21"/>
  <c r="I167" i="21"/>
  <c r="L166" i="21"/>
  <c r="K166" i="21"/>
  <c r="J166" i="21"/>
  <c r="I166" i="21"/>
  <c r="L165" i="21"/>
  <c r="K165" i="21"/>
  <c r="J165" i="21"/>
  <c r="I165" i="21"/>
  <c r="L163" i="21"/>
  <c r="K163" i="21"/>
  <c r="J163" i="21"/>
  <c r="I163" i="21"/>
  <c r="L162" i="21"/>
  <c r="K162" i="21"/>
  <c r="J162" i="21"/>
  <c r="I162" i="21"/>
  <c r="L161" i="21"/>
  <c r="K161" i="21"/>
  <c r="J161" i="21"/>
  <c r="I161" i="21"/>
  <c r="L160" i="21"/>
  <c r="K160" i="21"/>
  <c r="J160" i="21"/>
  <c r="I160" i="21"/>
  <c r="L158" i="21"/>
  <c r="K158" i="21"/>
  <c r="J158" i="21"/>
  <c r="I158" i="21"/>
  <c r="L157" i="21"/>
  <c r="K157" i="21"/>
  <c r="J157" i="21"/>
  <c r="I157" i="21"/>
  <c r="L153" i="21"/>
  <c r="K153" i="21"/>
  <c r="J153" i="21"/>
  <c r="I153" i="21"/>
  <c r="L152" i="21"/>
  <c r="K152" i="21"/>
  <c r="J152" i="21"/>
  <c r="I152" i="21"/>
  <c r="L151" i="21"/>
  <c r="K151" i="21"/>
  <c r="J151" i="21"/>
  <c r="I151" i="21"/>
  <c r="L150" i="21"/>
  <c r="K150" i="21"/>
  <c r="J150" i="21"/>
  <c r="I150" i="21"/>
  <c r="L147" i="21"/>
  <c r="K147" i="21"/>
  <c r="J147" i="21"/>
  <c r="I147" i="21"/>
  <c r="L146" i="21"/>
  <c r="K146" i="21"/>
  <c r="J146" i="21"/>
  <c r="I146" i="21"/>
  <c r="L145" i="21"/>
  <c r="K145" i="21"/>
  <c r="J145" i="21"/>
  <c r="I145" i="21"/>
  <c r="L143" i="21"/>
  <c r="K143" i="21"/>
  <c r="J143" i="21"/>
  <c r="I143" i="21"/>
  <c r="L142" i="21"/>
  <c r="K142" i="21"/>
  <c r="J142" i="21"/>
  <c r="I142" i="21"/>
  <c r="L139" i="21"/>
  <c r="K139" i="21"/>
  <c r="J139" i="21"/>
  <c r="I139" i="21"/>
  <c r="L138" i="21"/>
  <c r="K138" i="21"/>
  <c r="J138" i="21"/>
  <c r="I138" i="21"/>
  <c r="L137" i="21"/>
  <c r="K137" i="21"/>
  <c r="J137" i="21"/>
  <c r="I137" i="21"/>
  <c r="L134" i="21"/>
  <c r="K134" i="21"/>
  <c r="J134" i="21"/>
  <c r="I134" i="21"/>
  <c r="L133" i="21"/>
  <c r="K133" i="21"/>
  <c r="J133" i="21"/>
  <c r="I133" i="21"/>
  <c r="L132" i="21"/>
  <c r="K132" i="21"/>
  <c r="J132" i="21"/>
  <c r="I132" i="21"/>
  <c r="L131" i="21"/>
  <c r="K131" i="21"/>
  <c r="J131" i="21"/>
  <c r="I131" i="21"/>
  <c r="L129" i="21"/>
  <c r="K129" i="21"/>
  <c r="J129" i="21"/>
  <c r="I129" i="21"/>
  <c r="L128" i="21"/>
  <c r="K128" i="21"/>
  <c r="J128" i="21"/>
  <c r="I128" i="21"/>
  <c r="L127" i="21"/>
  <c r="K127" i="21"/>
  <c r="J127" i="21"/>
  <c r="I127" i="21"/>
  <c r="L125" i="21"/>
  <c r="K125" i="21"/>
  <c r="J125" i="21"/>
  <c r="I125" i="21"/>
  <c r="L124" i="21"/>
  <c r="K124" i="21"/>
  <c r="J124" i="21"/>
  <c r="I124" i="21"/>
  <c r="L123" i="21"/>
  <c r="K123" i="21"/>
  <c r="J123" i="21"/>
  <c r="I123" i="21"/>
  <c r="L121" i="21"/>
  <c r="K121" i="21"/>
  <c r="J121" i="21"/>
  <c r="I121" i="21"/>
  <c r="L120" i="21"/>
  <c r="K120" i="21"/>
  <c r="J120" i="21"/>
  <c r="I120" i="21"/>
  <c r="L119" i="21"/>
  <c r="K119" i="21"/>
  <c r="J119" i="21"/>
  <c r="I119" i="21"/>
  <c r="L117" i="21"/>
  <c r="K117" i="21"/>
  <c r="J117" i="21"/>
  <c r="I117" i="21"/>
  <c r="L116" i="21"/>
  <c r="K116" i="21"/>
  <c r="J116" i="21"/>
  <c r="I116" i="21"/>
  <c r="L115" i="21"/>
  <c r="K115" i="21"/>
  <c r="J115" i="21"/>
  <c r="I115" i="21"/>
  <c r="L112" i="21"/>
  <c r="K112" i="21"/>
  <c r="J112" i="21"/>
  <c r="I112" i="21"/>
  <c r="L111" i="21"/>
  <c r="K111" i="21"/>
  <c r="J111" i="21"/>
  <c r="I111" i="21"/>
  <c r="L110" i="21"/>
  <c r="K110" i="21"/>
  <c r="J110" i="21"/>
  <c r="I110" i="21"/>
  <c r="L109" i="21"/>
  <c r="K109" i="21"/>
  <c r="J109" i="21"/>
  <c r="I109" i="21"/>
  <c r="L106" i="21"/>
  <c r="K106" i="21"/>
  <c r="J106" i="21"/>
  <c r="I106" i="21"/>
  <c r="L105" i="21"/>
  <c r="K105" i="21"/>
  <c r="J105" i="21"/>
  <c r="I105" i="21"/>
  <c r="L102" i="21"/>
  <c r="K102" i="21"/>
  <c r="J102" i="21"/>
  <c r="I102" i="21"/>
  <c r="L101" i="21"/>
  <c r="K101" i="21"/>
  <c r="J101" i="21"/>
  <c r="I101" i="21"/>
  <c r="L100" i="21"/>
  <c r="K100" i="21"/>
  <c r="J100" i="21"/>
  <c r="I100" i="21"/>
  <c r="L97" i="21"/>
  <c r="K97" i="21"/>
  <c r="J97" i="21"/>
  <c r="I97" i="21"/>
  <c r="L96" i="21"/>
  <c r="K96" i="21"/>
  <c r="J96" i="21"/>
  <c r="I96" i="21"/>
  <c r="L95" i="21"/>
  <c r="K95" i="21"/>
  <c r="J95" i="21"/>
  <c r="I95" i="21"/>
  <c r="L92" i="21"/>
  <c r="K92" i="21"/>
  <c r="J92" i="21"/>
  <c r="I92" i="21"/>
  <c r="L91" i="21"/>
  <c r="K91" i="21"/>
  <c r="J91" i="21"/>
  <c r="I91" i="21"/>
  <c r="L90" i="21"/>
  <c r="K90" i="21"/>
  <c r="J90" i="21"/>
  <c r="I90" i="21"/>
  <c r="L89" i="21"/>
  <c r="K89" i="21"/>
  <c r="J89" i="21"/>
  <c r="I89" i="21"/>
  <c r="L85" i="21"/>
  <c r="K85" i="21"/>
  <c r="J85" i="21"/>
  <c r="I85" i="21"/>
  <c r="L84" i="21"/>
  <c r="K84" i="21"/>
  <c r="J84" i="21"/>
  <c r="I84" i="21"/>
  <c r="L83" i="21"/>
  <c r="K83" i="21"/>
  <c r="J83" i="21"/>
  <c r="I83" i="21"/>
  <c r="L82" i="21"/>
  <c r="K82" i="21"/>
  <c r="J82" i="21"/>
  <c r="I82" i="21"/>
  <c r="L80" i="21"/>
  <c r="K80" i="21"/>
  <c r="J80" i="21"/>
  <c r="I80" i="21"/>
  <c r="L79" i="21"/>
  <c r="K79" i="21"/>
  <c r="J79" i="21"/>
  <c r="I79" i="21"/>
  <c r="L78" i="21"/>
  <c r="K78" i="21"/>
  <c r="J78" i="21"/>
  <c r="I78" i="21"/>
  <c r="L74" i="21"/>
  <c r="K74" i="21"/>
  <c r="J74" i="21"/>
  <c r="I74" i="21"/>
  <c r="L73" i="21"/>
  <c r="K73" i="21"/>
  <c r="J73" i="21"/>
  <c r="I73" i="21"/>
  <c r="L69" i="21"/>
  <c r="K69" i="21"/>
  <c r="J69" i="21"/>
  <c r="I69" i="21"/>
  <c r="L68" i="21"/>
  <c r="K68" i="21"/>
  <c r="J68" i="21"/>
  <c r="I68" i="21"/>
  <c r="L64" i="21"/>
  <c r="K64" i="21"/>
  <c r="J64" i="21"/>
  <c r="I64" i="21"/>
  <c r="L63" i="21"/>
  <c r="K63" i="21"/>
  <c r="J63" i="21"/>
  <c r="I63" i="21"/>
  <c r="L62" i="21"/>
  <c r="K62" i="21"/>
  <c r="J62" i="21"/>
  <c r="I62" i="21"/>
  <c r="L61" i="21"/>
  <c r="K61" i="21"/>
  <c r="J61" i="21"/>
  <c r="I61" i="21"/>
  <c r="L45" i="21"/>
  <c r="K45" i="21"/>
  <c r="J45" i="21"/>
  <c r="I45" i="21"/>
  <c r="L44" i="21"/>
  <c r="K44" i="21"/>
  <c r="J44" i="21"/>
  <c r="I44" i="21"/>
  <c r="L43" i="21"/>
  <c r="K43" i="21"/>
  <c r="J43" i="21"/>
  <c r="I43" i="21"/>
  <c r="L42" i="21"/>
  <c r="K42" i="21"/>
  <c r="J42" i="21"/>
  <c r="I42" i="21"/>
  <c r="L40" i="21"/>
  <c r="K40" i="21"/>
  <c r="J40" i="21"/>
  <c r="I40" i="21"/>
  <c r="L39" i="21"/>
  <c r="K39" i="21"/>
  <c r="J39" i="21"/>
  <c r="I39" i="21"/>
  <c r="L38" i="21"/>
  <c r="K38" i="21"/>
  <c r="J38" i="21"/>
  <c r="I38" i="21"/>
  <c r="L36" i="21"/>
  <c r="K36" i="21"/>
  <c r="J36" i="21"/>
  <c r="I36" i="21"/>
  <c r="L34" i="21"/>
  <c r="K34" i="21"/>
  <c r="J34" i="21"/>
  <c r="I34" i="21"/>
  <c r="L33" i="21"/>
  <c r="K33" i="21"/>
  <c r="J33" i="21"/>
  <c r="I33" i="21"/>
  <c r="L32" i="21"/>
  <c r="K32" i="21"/>
  <c r="J32" i="21"/>
  <c r="I32" i="21"/>
  <c r="L31" i="21"/>
  <c r="K31" i="21"/>
  <c r="J31" i="21"/>
  <c r="I31" i="21"/>
  <c r="L30" i="21"/>
  <c r="L360" i="21" s="1"/>
  <c r="K30" i="21"/>
  <c r="K360" i="21" s="1"/>
  <c r="J30" i="21"/>
  <c r="J360" i="21" s="1"/>
  <c r="I30" i="21"/>
  <c r="I360" i="21" s="1"/>
  <c r="L357" i="22"/>
  <c r="K357" i="22"/>
  <c r="J357" i="22"/>
  <c r="I357" i="22"/>
  <c r="L356" i="22"/>
  <c r="K356" i="22"/>
  <c r="J356" i="22"/>
  <c r="I356" i="22"/>
  <c r="L354" i="22"/>
  <c r="K354" i="22"/>
  <c r="J354" i="22"/>
  <c r="I354" i="22"/>
  <c r="L353" i="22"/>
  <c r="K353" i="22"/>
  <c r="J353" i="22"/>
  <c r="I353" i="22"/>
  <c r="L351" i="22"/>
  <c r="K351" i="22"/>
  <c r="J351" i="22"/>
  <c r="I351" i="22"/>
  <c r="L350" i="22"/>
  <c r="K350" i="22"/>
  <c r="J350" i="22"/>
  <c r="I350" i="22"/>
  <c r="L347" i="22"/>
  <c r="K347" i="22"/>
  <c r="J347" i="22"/>
  <c r="I347" i="22"/>
  <c r="L346" i="22"/>
  <c r="K346" i="22"/>
  <c r="J346" i="22"/>
  <c r="I346" i="22"/>
  <c r="L343" i="22"/>
  <c r="K343" i="22"/>
  <c r="J343" i="22"/>
  <c r="I343" i="22"/>
  <c r="L342" i="22"/>
  <c r="K342" i="22"/>
  <c r="J342" i="22"/>
  <c r="I342" i="22"/>
  <c r="L339" i="22"/>
  <c r="K339" i="22"/>
  <c r="J339" i="22"/>
  <c r="I339" i="22"/>
  <c r="L338" i="22"/>
  <c r="K338" i="22"/>
  <c r="J338" i="22"/>
  <c r="I338" i="22"/>
  <c r="L335" i="22"/>
  <c r="K335" i="22"/>
  <c r="J335" i="22"/>
  <c r="I335" i="22"/>
  <c r="L332" i="22"/>
  <c r="K332" i="22"/>
  <c r="J332" i="22"/>
  <c r="I332" i="22"/>
  <c r="L330" i="22"/>
  <c r="K330" i="22"/>
  <c r="J330" i="22"/>
  <c r="I330" i="22"/>
  <c r="L329" i="22"/>
  <c r="K329" i="22"/>
  <c r="J329" i="22"/>
  <c r="I329" i="22"/>
  <c r="L328" i="22"/>
  <c r="K328" i="22"/>
  <c r="J328" i="22"/>
  <c r="I328" i="22"/>
  <c r="L325" i="22"/>
  <c r="K325" i="22"/>
  <c r="J325" i="22"/>
  <c r="I325" i="22"/>
  <c r="L324" i="22"/>
  <c r="K324" i="22"/>
  <c r="J324" i="22"/>
  <c r="I324" i="22"/>
  <c r="L322" i="22"/>
  <c r="K322" i="22"/>
  <c r="J322" i="22"/>
  <c r="I322" i="22"/>
  <c r="L321" i="22"/>
  <c r="K321" i="22"/>
  <c r="J321" i="22"/>
  <c r="I321" i="22"/>
  <c r="L319" i="22"/>
  <c r="K319" i="22"/>
  <c r="J319" i="22"/>
  <c r="I319" i="22"/>
  <c r="L318" i="22"/>
  <c r="K318" i="22"/>
  <c r="J318" i="22"/>
  <c r="I318" i="22"/>
  <c r="L315" i="22"/>
  <c r="K315" i="22"/>
  <c r="J315" i="22"/>
  <c r="I315" i="22"/>
  <c r="L314" i="22"/>
  <c r="K314" i="22"/>
  <c r="J314" i="22"/>
  <c r="I314" i="22"/>
  <c r="L311" i="22"/>
  <c r="K311" i="22"/>
  <c r="J311" i="22"/>
  <c r="I311" i="22"/>
  <c r="L310" i="22"/>
  <c r="K310" i="22"/>
  <c r="J310" i="22"/>
  <c r="I310" i="22"/>
  <c r="L307" i="22"/>
  <c r="K307" i="22"/>
  <c r="J307" i="22"/>
  <c r="I307" i="22"/>
  <c r="L306" i="22"/>
  <c r="K306" i="22"/>
  <c r="J306" i="22"/>
  <c r="I306" i="22"/>
  <c r="L303" i="22"/>
  <c r="K303" i="22"/>
  <c r="J303" i="22"/>
  <c r="I303" i="22"/>
  <c r="L300" i="22"/>
  <c r="K300" i="22"/>
  <c r="J300" i="22"/>
  <c r="I300" i="22"/>
  <c r="L298" i="22"/>
  <c r="K298" i="22"/>
  <c r="J298" i="22"/>
  <c r="I298" i="22"/>
  <c r="L297" i="22"/>
  <c r="K297" i="22"/>
  <c r="J297" i="22"/>
  <c r="I297" i="22"/>
  <c r="L296" i="22"/>
  <c r="K296" i="22"/>
  <c r="J296" i="22"/>
  <c r="I296" i="22"/>
  <c r="L295" i="22"/>
  <c r="K295" i="22"/>
  <c r="J295" i="22"/>
  <c r="I295" i="22"/>
  <c r="L292" i="22"/>
  <c r="K292" i="22"/>
  <c r="J292" i="22"/>
  <c r="I292" i="22"/>
  <c r="L291" i="22"/>
  <c r="K291" i="22"/>
  <c r="J291" i="22"/>
  <c r="I291" i="22"/>
  <c r="L289" i="22"/>
  <c r="K289" i="22"/>
  <c r="J289" i="22"/>
  <c r="I289" i="22"/>
  <c r="L288" i="22"/>
  <c r="K288" i="22"/>
  <c r="J288" i="22"/>
  <c r="I288" i="22"/>
  <c r="L286" i="22"/>
  <c r="K286" i="22"/>
  <c r="J286" i="22"/>
  <c r="I286" i="22"/>
  <c r="L285" i="22"/>
  <c r="K285" i="22"/>
  <c r="J285" i="22"/>
  <c r="I285" i="22"/>
  <c r="L282" i="22"/>
  <c r="K282" i="22"/>
  <c r="J282" i="22"/>
  <c r="I282" i="22"/>
  <c r="L281" i="22"/>
  <c r="K281" i="22"/>
  <c r="J281" i="22"/>
  <c r="I281" i="22"/>
  <c r="L278" i="22"/>
  <c r="K278" i="22"/>
  <c r="J278" i="22"/>
  <c r="I278" i="22"/>
  <c r="L277" i="22"/>
  <c r="K277" i="22"/>
  <c r="J277" i="22"/>
  <c r="I277" i="22"/>
  <c r="L274" i="22"/>
  <c r="K274" i="22"/>
  <c r="J274" i="22"/>
  <c r="I274" i="22"/>
  <c r="L273" i="22"/>
  <c r="K273" i="22"/>
  <c r="J273" i="22"/>
  <c r="I273" i="22"/>
  <c r="L270" i="22"/>
  <c r="K270" i="22"/>
  <c r="J270" i="22"/>
  <c r="I270" i="22"/>
  <c r="L267" i="22"/>
  <c r="K267" i="22"/>
  <c r="J267" i="22"/>
  <c r="I267" i="22"/>
  <c r="L265" i="22"/>
  <c r="K265" i="22"/>
  <c r="J265" i="22"/>
  <c r="I265" i="22"/>
  <c r="L264" i="22"/>
  <c r="K264" i="22"/>
  <c r="J264" i="22"/>
  <c r="I264" i="22"/>
  <c r="L263" i="22"/>
  <c r="K263" i="22"/>
  <c r="J263" i="22"/>
  <c r="I263" i="22"/>
  <c r="L260" i="22"/>
  <c r="K260" i="22"/>
  <c r="J260" i="22"/>
  <c r="I260" i="22"/>
  <c r="L259" i="22"/>
  <c r="K259" i="22"/>
  <c r="J259" i="22"/>
  <c r="I259" i="22"/>
  <c r="L257" i="22"/>
  <c r="K257" i="22"/>
  <c r="J257" i="22"/>
  <c r="I257" i="22"/>
  <c r="L256" i="22"/>
  <c r="K256" i="22"/>
  <c r="J256" i="22"/>
  <c r="I256" i="22"/>
  <c r="L254" i="22"/>
  <c r="K254" i="22"/>
  <c r="J254" i="22"/>
  <c r="I254" i="22"/>
  <c r="L253" i="22"/>
  <c r="K253" i="22"/>
  <c r="J253" i="22"/>
  <c r="I253" i="22"/>
  <c r="L250" i="22"/>
  <c r="K250" i="22"/>
  <c r="J250" i="22"/>
  <c r="I250" i="22"/>
  <c r="L249" i="22"/>
  <c r="K249" i="22"/>
  <c r="J249" i="22"/>
  <c r="I249" i="22"/>
  <c r="L246" i="22"/>
  <c r="K246" i="22"/>
  <c r="J246" i="22"/>
  <c r="I246" i="22"/>
  <c r="L245" i="22"/>
  <c r="K245" i="22"/>
  <c r="J245" i="22"/>
  <c r="I245" i="22"/>
  <c r="L242" i="22"/>
  <c r="K242" i="22"/>
  <c r="J242" i="22"/>
  <c r="I242" i="22"/>
  <c r="L241" i="22"/>
  <c r="K241" i="22"/>
  <c r="J241" i="22"/>
  <c r="I241" i="22"/>
  <c r="L238" i="22"/>
  <c r="K238" i="22"/>
  <c r="J238" i="22"/>
  <c r="I238" i="22"/>
  <c r="L235" i="22"/>
  <c r="K235" i="22"/>
  <c r="J235" i="22"/>
  <c r="I235" i="22"/>
  <c r="L233" i="22"/>
  <c r="K233" i="22"/>
  <c r="J233" i="22"/>
  <c r="I233" i="22"/>
  <c r="L232" i="22"/>
  <c r="K232" i="22"/>
  <c r="J232" i="22"/>
  <c r="I232" i="22"/>
  <c r="L231" i="22"/>
  <c r="K231" i="22"/>
  <c r="J231" i="22"/>
  <c r="I231" i="22"/>
  <c r="L230" i="22"/>
  <c r="K230" i="22"/>
  <c r="J230" i="22"/>
  <c r="I230" i="22"/>
  <c r="L226" i="22"/>
  <c r="K226" i="22"/>
  <c r="J226" i="22"/>
  <c r="I226" i="22"/>
  <c r="L225" i="22"/>
  <c r="K225" i="22"/>
  <c r="J225" i="22"/>
  <c r="I225" i="22"/>
  <c r="L224" i="22"/>
  <c r="K224" i="22"/>
  <c r="J224" i="22"/>
  <c r="I224" i="22"/>
  <c r="L222" i="22"/>
  <c r="K222" i="22"/>
  <c r="J222" i="22"/>
  <c r="I222" i="22"/>
  <c r="L221" i="22"/>
  <c r="K221" i="22"/>
  <c r="J221" i="22"/>
  <c r="I221" i="22"/>
  <c r="L220" i="22"/>
  <c r="K220" i="22"/>
  <c r="J220" i="22"/>
  <c r="I220" i="22"/>
  <c r="L213" i="22"/>
  <c r="K213" i="22"/>
  <c r="J213" i="22"/>
  <c r="I213" i="22"/>
  <c r="L212" i="22"/>
  <c r="K212" i="22"/>
  <c r="J212" i="22"/>
  <c r="I212" i="22"/>
  <c r="L210" i="22"/>
  <c r="K210" i="22"/>
  <c r="J210" i="22"/>
  <c r="I210" i="22"/>
  <c r="L209" i="22"/>
  <c r="K209" i="22"/>
  <c r="J209" i="22"/>
  <c r="I209" i="22"/>
  <c r="L208" i="22"/>
  <c r="K208" i="22"/>
  <c r="J208" i="22"/>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c r="I201" i="22"/>
  <c r="L199" i="22"/>
  <c r="K199" i="22"/>
  <c r="J199" i="22"/>
  <c r="I199" i="22"/>
  <c r="L198" i="22"/>
  <c r="K198" i="22"/>
  <c r="J198" i="22"/>
  <c r="I198" i="22"/>
  <c r="L194" i="22"/>
  <c r="K194" i="22"/>
  <c r="J194" i="22"/>
  <c r="I194" i="22"/>
  <c r="L193" i="22"/>
  <c r="K193" i="22"/>
  <c r="J193" i="22"/>
  <c r="I193" i="22"/>
  <c r="P188" i="22"/>
  <c r="O188" i="22"/>
  <c r="N188" i="22"/>
  <c r="M188" i="22"/>
  <c r="L188" i="22"/>
  <c r="K188" i="22"/>
  <c r="J188" i="22"/>
  <c r="I188" i="22"/>
  <c r="L187" i="22"/>
  <c r="K187" i="22"/>
  <c r="J187" i="22"/>
  <c r="I187" i="22"/>
  <c r="L183" i="22"/>
  <c r="K183" i="22"/>
  <c r="J183" i="22"/>
  <c r="I183" i="22"/>
  <c r="L182" i="22"/>
  <c r="K182" i="22"/>
  <c r="J182" i="22"/>
  <c r="I182" i="22"/>
  <c r="L180" i="22"/>
  <c r="K180" i="22"/>
  <c r="J180" i="22"/>
  <c r="I180" i="22"/>
  <c r="L179" i="22"/>
  <c r="K179" i="22"/>
  <c r="J179" i="22"/>
  <c r="I179" i="22"/>
  <c r="L178" i="22"/>
  <c r="K178" i="22"/>
  <c r="J178" i="22"/>
  <c r="I178" i="22"/>
  <c r="L177" i="22"/>
  <c r="K177" i="22"/>
  <c r="J177" i="22"/>
  <c r="I177" i="22"/>
  <c r="L176" i="22"/>
  <c r="K176" i="22"/>
  <c r="J176" i="22"/>
  <c r="I176" i="22"/>
  <c r="L172" i="22"/>
  <c r="K172" i="22"/>
  <c r="J172" i="22"/>
  <c r="I172" i="22"/>
  <c r="L171" i="22"/>
  <c r="K171" i="22"/>
  <c r="J171" i="22"/>
  <c r="I171" i="22"/>
  <c r="L167" i="22"/>
  <c r="K167" i="22"/>
  <c r="J167" i="22"/>
  <c r="I167" i="22"/>
  <c r="L166" i="22"/>
  <c r="K166" i="22"/>
  <c r="J166" i="22"/>
  <c r="I166" i="22"/>
  <c r="L165" i="22"/>
  <c r="K165" i="22"/>
  <c r="J165" i="22"/>
  <c r="I165" i="22"/>
  <c r="L163" i="22"/>
  <c r="K163" i="22"/>
  <c r="J163" i="22"/>
  <c r="I163" i="22"/>
  <c r="L162" i="22"/>
  <c r="K162" i="22"/>
  <c r="J162" i="22"/>
  <c r="I162" i="22"/>
  <c r="L161" i="22"/>
  <c r="K161" i="22"/>
  <c r="J161" i="22"/>
  <c r="I161" i="22"/>
  <c r="L160" i="22"/>
  <c r="K160" i="22"/>
  <c r="J160" i="22"/>
  <c r="I160" i="22"/>
  <c r="L158" i="22"/>
  <c r="K158" i="22"/>
  <c r="J158" i="22"/>
  <c r="I158" i="22"/>
  <c r="L157" i="22"/>
  <c r="K157" i="22"/>
  <c r="J157" i="22"/>
  <c r="I157" i="22"/>
  <c r="L153" i="22"/>
  <c r="K153" i="22"/>
  <c r="J153" i="22"/>
  <c r="I153" i="22"/>
  <c r="L152" i="22"/>
  <c r="K152" i="22"/>
  <c r="J152" i="22"/>
  <c r="I152" i="22"/>
  <c r="L151" i="22"/>
  <c r="K151" i="22"/>
  <c r="J151" i="22"/>
  <c r="I151" i="22"/>
  <c r="L150" i="22"/>
  <c r="K150" i="22"/>
  <c r="J150" i="22"/>
  <c r="I150" i="22"/>
  <c r="L147" i="22"/>
  <c r="K147" i="22"/>
  <c r="J147" i="22"/>
  <c r="I147" i="22"/>
  <c r="L146" i="22"/>
  <c r="K146" i="22"/>
  <c r="J146" i="22"/>
  <c r="I146" i="22"/>
  <c r="L145" i="22"/>
  <c r="K145" i="22"/>
  <c r="J145" i="22"/>
  <c r="I145" i="22"/>
  <c r="L143" i="22"/>
  <c r="K143" i="22"/>
  <c r="J143" i="22"/>
  <c r="I143" i="22"/>
  <c r="L142" i="22"/>
  <c r="K142" i="22"/>
  <c r="J142" i="22"/>
  <c r="I142" i="22"/>
  <c r="L139" i="22"/>
  <c r="K139" i="22"/>
  <c r="J139" i="22"/>
  <c r="I139" i="22"/>
  <c r="L138" i="22"/>
  <c r="K138" i="22"/>
  <c r="J138" i="22"/>
  <c r="I138" i="22"/>
  <c r="L137" i="22"/>
  <c r="K137" i="22"/>
  <c r="J137" i="22"/>
  <c r="I137" i="22"/>
  <c r="L134" i="22"/>
  <c r="K134" i="22"/>
  <c r="J134" i="22"/>
  <c r="I134" i="22"/>
  <c r="L133" i="22"/>
  <c r="K133" i="22"/>
  <c r="J133" i="22"/>
  <c r="I133" i="22"/>
  <c r="L132" i="22"/>
  <c r="K132" i="22"/>
  <c r="J132" i="22"/>
  <c r="I132" i="22"/>
  <c r="L131" i="22"/>
  <c r="K131" i="22"/>
  <c r="J131" i="22"/>
  <c r="I131" i="22"/>
  <c r="L129" i="22"/>
  <c r="K129" i="22"/>
  <c r="J129" i="22"/>
  <c r="I129" i="22"/>
  <c r="L128" i="22"/>
  <c r="K128" i="22"/>
  <c r="J128" i="22"/>
  <c r="I128" i="22"/>
  <c r="L127" i="22"/>
  <c r="K127" i="22"/>
  <c r="J127" i="22"/>
  <c r="I127" i="22"/>
  <c r="L125" i="22"/>
  <c r="K125" i="22"/>
  <c r="J125" i="22"/>
  <c r="I125" i="22"/>
  <c r="L124" i="22"/>
  <c r="K124" i="22"/>
  <c r="J124" i="22"/>
  <c r="I124" i="22"/>
  <c r="L123" i="22"/>
  <c r="K123" i="22"/>
  <c r="J123" i="22"/>
  <c r="I123" i="22"/>
  <c r="L121" i="22"/>
  <c r="K121" i="22"/>
  <c r="J121" i="22"/>
  <c r="I121" i="22"/>
  <c r="L120" i="22"/>
  <c r="K120" i="22"/>
  <c r="J120" i="22"/>
  <c r="I120" i="22"/>
  <c r="L119" i="22"/>
  <c r="K119" i="22"/>
  <c r="J119" i="22"/>
  <c r="I119" i="22"/>
  <c r="L117" i="22"/>
  <c r="K117" i="22"/>
  <c r="J117" i="22"/>
  <c r="I117" i="22"/>
  <c r="L116" i="22"/>
  <c r="K116" i="22"/>
  <c r="J116" i="22"/>
  <c r="I116" i="22"/>
  <c r="L115" i="22"/>
  <c r="K115" i="22"/>
  <c r="J115" i="22"/>
  <c r="I115" i="22"/>
  <c r="L112" i="22"/>
  <c r="K112" i="22"/>
  <c r="J112" i="22"/>
  <c r="I112" i="22"/>
  <c r="L111" i="22"/>
  <c r="K111" i="22"/>
  <c r="J111" i="22"/>
  <c r="I111" i="22"/>
  <c r="L110" i="22"/>
  <c r="K110" i="22"/>
  <c r="J110" i="22"/>
  <c r="I110" i="22"/>
  <c r="L109" i="22"/>
  <c r="K109" i="22"/>
  <c r="J109" i="22"/>
  <c r="I109" i="22"/>
  <c r="L106" i="22"/>
  <c r="K106" i="22"/>
  <c r="J106" i="22"/>
  <c r="I106" i="22"/>
  <c r="L105" i="22"/>
  <c r="K105" i="22"/>
  <c r="J105" i="22"/>
  <c r="I105" i="22"/>
  <c r="L102" i="22"/>
  <c r="K102" i="22"/>
  <c r="J102" i="22"/>
  <c r="I102" i="22"/>
  <c r="L101" i="22"/>
  <c r="K101" i="22"/>
  <c r="J101" i="22"/>
  <c r="I101" i="22"/>
  <c r="L100" i="22"/>
  <c r="K100" i="22"/>
  <c r="J100" i="22"/>
  <c r="I100" i="22"/>
  <c r="L97" i="22"/>
  <c r="K97" i="22"/>
  <c r="J97" i="22"/>
  <c r="I97" i="22"/>
  <c r="L96" i="22"/>
  <c r="K96" i="22"/>
  <c r="J96" i="22"/>
  <c r="I96" i="22"/>
  <c r="L95" i="22"/>
  <c r="K95" i="22"/>
  <c r="J95" i="22"/>
  <c r="I95" i="22"/>
  <c r="L92" i="22"/>
  <c r="K92" i="22"/>
  <c r="J92" i="22"/>
  <c r="I92" i="22"/>
  <c r="L91" i="22"/>
  <c r="K91" i="22"/>
  <c r="J91" i="22"/>
  <c r="I91" i="22"/>
  <c r="L90" i="22"/>
  <c r="K90" i="22"/>
  <c r="J90" i="22"/>
  <c r="I90" i="22"/>
  <c r="L89" i="22"/>
  <c r="K89" i="22"/>
  <c r="J89" i="22"/>
  <c r="I89" i="22"/>
  <c r="L85" i="22"/>
  <c r="K85" i="22"/>
  <c r="J85" i="22"/>
  <c r="I85" i="22"/>
  <c r="L84" i="22"/>
  <c r="K84" i="22"/>
  <c r="J84" i="22"/>
  <c r="I84" i="22"/>
  <c r="L83" i="22"/>
  <c r="K83" i="22"/>
  <c r="J83" i="22"/>
  <c r="I83" i="22"/>
  <c r="L82" i="22"/>
  <c r="K82" i="22"/>
  <c r="J82" i="22"/>
  <c r="I82" i="22"/>
  <c r="L80" i="22"/>
  <c r="K80" i="22"/>
  <c r="J80" i="22"/>
  <c r="I80" i="22"/>
  <c r="L79" i="22"/>
  <c r="K79" i="22"/>
  <c r="J79" i="22"/>
  <c r="I79" i="22"/>
  <c r="L78" i="22"/>
  <c r="K78" i="22"/>
  <c r="J78" i="22"/>
  <c r="I78" i="22"/>
  <c r="L74" i="22"/>
  <c r="K74" i="22"/>
  <c r="J74" i="22"/>
  <c r="I74" i="22"/>
  <c r="L73" i="22"/>
  <c r="K73" i="22"/>
  <c r="J73" i="22"/>
  <c r="I73" i="22"/>
  <c r="L69" i="22"/>
  <c r="K69" i="22"/>
  <c r="J69" i="22"/>
  <c r="I69" i="22"/>
  <c r="L68" i="22"/>
  <c r="K68" i="22"/>
  <c r="J68" i="22"/>
  <c r="I68" i="22"/>
  <c r="L64" i="22"/>
  <c r="K64" i="22"/>
  <c r="J64" i="22"/>
  <c r="I64" i="22"/>
  <c r="L63" i="22"/>
  <c r="K63" i="22"/>
  <c r="J63" i="22"/>
  <c r="I63" i="22"/>
  <c r="L62" i="22"/>
  <c r="K62" i="22"/>
  <c r="J62" i="22"/>
  <c r="I62" i="22"/>
  <c r="L61" i="22"/>
  <c r="K61" i="22"/>
  <c r="J61" i="22"/>
  <c r="I61" i="22"/>
  <c r="L45" i="22"/>
  <c r="K45" i="22"/>
  <c r="J45" i="22"/>
  <c r="I45" i="22"/>
  <c r="L44" i="22"/>
  <c r="K44" i="22"/>
  <c r="J44" i="22"/>
  <c r="I44" i="22"/>
  <c r="L43" i="22"/>
  <c r="K43" i="22"/>
  <c r="J43" i="22"/>
  <c r="I43" i="22"/>
  <c r="L42" i="22"/>
  <c r="K42" i="22"/>
  <c r="J42" i="22"/>
  <c r="I42" i="22"/>
  <c r="L40" i="22"/>
  <c r="K40" i="22"/>
  <c r="J40" i="22"/>
  <c r="I40" i="22"/>
  <c r="L39" i="22"/>
  <c r="K39" i="22"/>
  <c r="J39" i="22"/>
  <c r="I39" i="22"/>
  <c r="L38" i="22"/>
  <c r="K38" i="22"/>
  <c r="J38" i="22"/>
  <c r="I38" i="22"/>
  <c r="L36" i="22"/>
  <c r="K36" i="22"/>
  <c r="J36" i="22"/>
  <c r="I36" i="22"/>
  <c r="L34" i="22"/>
  <c r="K34" i="22"/>
  <c r="J34" i="22"/>
  <c r="I34" i="22"/>
  <c r="L33" i="22"/>
  <c r="K33" i="22"/>
  <c r="J33" i="22"/>
  <c r="I33" i="22"/>
  <c r="L32" i="22"/>
  <c r="K32" i="22"/>
  <c r="J32" i="22"/>
  <c r="I32" i="22"/>
  <c r="L31" i="22"/>
  <c r="K31" i="22"/>
  <c r="J31" i="22"/>
  <c r="I31" i="22"/>
  <c r="L30" i="22"/>
  <c r="L360" i="22" s="1"/>
  <c r="K30" i="22"/>
  <c r="K360" i="22" s="1"/>
  <c r="J30" i="22"/>
  <c r="J360" i="22" s="1"/>
  <c r="I30" i="22"/>
  <c r="I360" i="22" s="1"/>
  <c r="L357" i="23"/>
  <c r="K357" i="23"/>
  <c r="J357" i="23"/>
  <c r="I357" i="23"/>
  <c r="L356" i="23"/>
  <c r="K356" i="23"/>
  <c r="J356" i="23"/>
  <c r="I356" i="23"/>
  <c r="L354" i="23"/>
  <c r="K354" i="23"/>
  <c r="J354" i="23"/>
  <c r="I354" i="23"/>
  <c r="L353" i="23"/>
  <c r="K353" i="23"/>
  <c r="J353" i="23"/>
  <c r="I353" i="23"/>
  <c r="L351" i="23"/>
  <c r="K351" i="23"/>
  <c r="J351" i="23"/>
  <c r="I351" i="23"/>
  <c r="L350" i="23"/>
  <c r="K350" i="23"/>
  <c r="J350" i="23"/>
  <c r="I350" i="23"/>
  <c r="L347" i="23"/>
  <c r="K347" i="23"/>
  <c r="J347" i="23"/>
  <c r="I347" i="23"/>
  <c r="L346" i="23"/>
  <c r="K346" i="23"/>
  <c r="J346" i="23"/>
  <c r="I346" i="23"/>
  <c r="L343" i="23"/>
  <c r="K343" i="23"/>
  <c r="J343" i="23"/>
  <c r="I343" i="23"/>
  <c r="L342" i="23"/>
  <c r="K342" i="23"/>
  <c r="J342" i="23"/>
  <c r="I342" i="23"/>
  <c r="L339" i="23"/>
  <c r="K339" i="23"/>
  <c r="J339" i="23"/>
  <c r="I339" i="23"/>
  <c r="L338" i="23"/>
  <c r="K338" i="23"/>
  <c r="J338" i="23"/>
  <c r="I338" i="23"/>
  <c r="L335" i="23"/>
  <c r="K335" i="23"/>
  <c r="J335" i="23"/>
  <c r="I335" i="23"/>
  <c r="L332" i="23"/>
  <c r="K332" i="23"/>
  <c r="J332" i="23"/>
  <c r="I332" i="23"/>
  <c r="L330" i="23"/>
  <c r="K330" i="23"/>
  <c r="J330" i="23"/>
  <c r="I330" i="23"/>
  <c r="L329" i="23"/>
  <c r="K329" i="23"/>
  <c r="J329" i="23"/>
  <c r="I329" i="23"/>
  <c r="L328" i="23"/>
  <c r="K328" i="23"/>
  <c r="J328" i="23"/>
  <c r="I328" i="23"/>
  <c r="L325" i="23"/>
  <c r="K325" i="23"/>
  <c r="J325" i="23"/>
  <c r="I325" i="23"/>
  <c r="L324" i="23"/>
  <c r="K324" i="23"/>
  <c r="J324" i="23"/>
  <c r="I324" i="23"/>
  <c r="L322" i="23"/>
  <c r="K322" i="23"/>
  <c r="J322" i="23"/>
  <c r="I322" i="23"/>
  <c r="L321" i="23"/>
  <c r="K321" i="23"/>
  <c r="J321" i="23"/>
  <c r="I321" i="23"/>
  <c r="L319" i="23"/>
  <c r="K319" i="23"/>
  <c r="J319" i="23"/>
  <c r="I319" i="23"/>
  <c r="L318" i="23"/>
  <c r="K318" i="23"/>
  <c r="J318" i="23"/>
  <c r="I318" i="23"/>
  <c r="L315" i="23"/>
  <c r="K315" i="23"/>
  <c r="J315" i="23"/>
  <c r="I315" i="23"/>
  <c r="L314" i="23"/>
  <c r="K314" i="23"/>
  <c r="J314" i="23"/>
  <c r="I314" i="23"/>
  <c r="L311" i="23"/>
  <c r="K311" i="23"/>
  <c r="J311" i="23"/>
  <c r="I311" i="23"/>
  <c r="L310" i="23"/>
  <c r="K310" i="23"/>
  <c r="J310" i="23"/>
  <c r="I310" i="23"/>
  <c r="L307" i="23"/>
  <c r="K307" i="23"/>
  <c r="J307" i="23"/>
  <c r="I307" i="23"/>
  <c r="L306" i="23"/>
  <c r="K306" i="23"/>
  <c r="J306" i="23"/>
  <c r="I306" i="23"/>
  <c r="L303" i="23"/>
  <c r="K303" i="23"/>
  <c r="J303" i="23"/>
  <c r="I303" i="23"/>
  <c r="L300" i="23"/>
  <c r="K300" i="23"/>
  <c r="J300" i="23"/>
  <c r="I300" i="23"/>
  <c r="L298" i="23"/>
  <c r="K298" i="23"/>
  <c r="J298" i="23"/>
  <c r="I298" i="23"/>
  <c r="L297" i="23"/>
  <c r="K297" i="23"/>
  <c r="J297" i="23"/>
  <c r="I297" i="23"/>
  <c r="L296" i="23"/>
  <c r="K296" i="23"/>
  <c r="J296" i="23"/>
  <c r="I296" i="23"/>
  <c r="L295" i="23"/>
  <c r="K295" i="23"/>
  <c r="J295" i="23"/>
  <c r="I295" i="23"/>
  <c r="L292" i="23"/>
  <c r="K292" i="23"/>
  <c r="J292" i="23"/>
  <c r="I292" i="23"/>
  <c r="L291" i="23"/>
  <c r="K291" i="23"/>
  <c r="J291" i="23"/>
  <c r="I291" i="23"/>
  <c r="L289" i="23"/>
  <c r="K289" i="23"/>
  <c r="J289" i="23"/>
  <c r="I289" i="23"/>
  <c r="L288" i="23"/>
  <c r="K288" i="23"/>
  <c r="J288" i="23"/>
  <c r="I288" i="23"/>
  <c r="L286" i="23"/>
  <c r="K286" i="23"/>
  <c r="J286" i="23"/>
  <c r="I286" i="23"/>
  <c r="L285" i="23"/>
  <c r="K285" i="23"/>
  <c r="J285" i="23"/>
  <c r="I285" i="23"/>
  <c r="L282" i="23"/>
  <c r="K282" i="23"/>
  <c r="J282" i="23"/>
  <c r="I282" i="23"/>
  <c r="L281" i="23"/>
  <c r="K281" i="23"/>
  <c r="J281" i="23"/>
  <c r="I281" i="23"/>
  <c r="L278" i="23"/>
  <c r="K278" i="23"/>
  <c r="J278" i="23"/>
  <c r="I278" i="23"/>
  <c r="L277" i="23"/>
  <c r="K277" i="23"/>
  <c r="J277" i="23"/>
  <c r="I277" i="23"/>
  <c r="L274" i="23"/>
  <c r="K274" i="23"/>
  <c r="J274" i="23"/>
  <c r="I274" i="23"/>
  <c r="L273" i="23"/>
  <c r="K273" i="23"/>
  <c r="J273" i="23"/>
  <c r="I273" i="23"/>
  <c r="L270" i="23"/>
  <c r="K270" i="23"/>
  <c r="J270" i="23"/>
  <c r="I270" i="23"/>
  <c r="L267" i="23"/>
  <c r="K267" i="23"/>
  <c r="J267" i="23"/>
  <c r="I267" i="23"/>
  <c r="L265" i="23"/>
  <c r="K265" i="23"/>
  <c r="J265" i="23"/>
  <c r="I265" i="23"/>
  <c r="L264" i="23"/>
  <c r="K264" i="23"/>
  <c r="J264" i="23"/>
  <c r="I264" i="23"/>
  <c r="L263" i="23"/>
  <c r="K263" i="23"/>
  <c r="J263" i="23"/>
  <c r="I263" i="23"/>
  <c r="L260" i="23"/>
  <c r="K260" i="23"/>
  <c r="J260" i="23"/>
  <c r="I260" i="23"/>
  <c r="L259" i="23"/>
  <c r="K259" i="23"/>
  <c r="J259" i="23"/>
  <c r="I259" i="23"/>
  <c r="L257" i="23"/>
  <c r="K257" i="23"/>
  <c r="J257" i="23"/>
  <c r="I257" i="23"/>
  <c r="L256" i="23"/>
  <c r="K256" i="23"/>
  <c r="J256" i="23"/>
  <c r="I256" i="23"/>
  <c r="L254" i="23"/>
  <c r="K254" i="23"/>
  <c r="J254" i="23"/>
  <c r="I254" i="23"/>
  <c r="L253" i="23"/>
  <c r="K253" i="23"/>
  <c r="J253" i="23"/>
  <c r="I253" i="23"/>
  <c r="L250" i="23"/>
  <c r="K250" i="23"/>
  <c r="J250" i="23"/>
  <c r="I250" i="23"/>
  <c r="L249" i="23"/>
  <c r="K249" i="23"/>
  <c r="J249" i="23"/>
  <c r="I249" i="23"/>
  <c r="L246" i="23"/>
  <c r="K246" i="23"/>
  <c r="J246" i="23"/>
  <c r="I246" i="23"/>
  <c r="L245" i="23"/>
  <c r="K245" i="23"/>
  <c r="J245" i="23"/>
  <c r="I245" i="23"/>
  <c r="L242" i="23"/>
  <c r="K242" i="23"/>
  <c r="J242" i="23"/>
  <c r="I242" i="23"/>
  <c r="L241" i="23"/>
  <c r="K241" i="23"/>
  <c r="J241" i="23"/>
  <c r="I241" i="23"/>
  <c r="L238" i="23"/>
  <c r="K238" i="23"/>
  <c r="J238" i="23"/>
  <c r="I238" i="23"/>
  <c r="L235" i="23"/>
  <c r="K235" i="23"/>
  <c r="J235" i="23"/>
  <c r="I235" i="23"/>
  <c r="L233" i="23"/>
  <c r="K233" i="23"/>
  <c r="J233" i="23"/>
  <c r="I233" i="23"/>
  <c r="L232" i="23"/>
  <c r="K232" i="23"/>
  <c r="J232" i="23"/>
  <c r="I232" i="23"/>
  <c r="L231" i="23"/>
  <c r="K231" i="23"/>
  <c r="J231" i="23"/>
  <c r="I231" i="23"/>
  <c r="L230" i="23"/>
  <c r="K230" i="23"/>
  <c r="J230" i="23"/>
  <c r="I230" i="23"/>
  <c r="L226" i="23"/>
  <c r="K226" i="23"/>
  <c r="J226" i="23"/>
  <c r="I226" i="23"/>
  <c r="L225" i="23"/>
  <c r="K225" i="23"/>
  <c r="J225" i="23"/>
  <c r="I225" i="23"/>
  <c r="L224" i="23"/>
  <c r="K224" i="23"/>
  <c r="J224" i="23"/>
  <c r="I224" i="23"/>
  <c r="L222" i="23"/>
  <c r="K222" i="23"/>
  <c r="J222" i="23"/>
  <c r="I222" i="23"/>
  <c r="L221" i="23"/>
  <c r="K221" i="23"/>
  <c r="J221" i="23"/>
  <c r="I221" i="23"/>
  <c r="L220" i="23"/>
  <c r="K220" i="23"/>
  <c r="J220" i="23"/>
  <c r="I220" i="23"/>
  <c r="L213" i="23"/>
  <c r="K213" i="23"/>
  <c r="J213" i="23"/>
  <c r="I213" i="23"/>
  <c r="L212" i="23"/>
  <c r="K212" i="23"/>
  <c r="J212" i="23"/>
  <c r="I212" i="23"/>
  <c r="L210" i="23"/>
  <c r="K210" i="23"/>
  <c r="J210" i="23"/>
  <c r="I210" i="23"/>
  <c r="L209" i="23"/>
  <c r="K209" i="23"/>
  <c r="J209" i="23"/>
  <c r="I209" i="23"/>
  <c r="L208" i="23"/>
  <c r="K208" i="23"/>
  <c r="J208" i="23"/>
  <c r="I208" i="23"/>
  <c r="L203" i="23"/>
  <c r="K203" i="23"/>
  <c r="J203" i="23"/>
  <c r="I203" i="23"/>
  <c r="L202" i="23"/>
  <c r="K202" i="23"/>
  <c r="J202" i="23"/>
  <c r="I202" i="23"/>
  <c r="L201" i="23"/>
  <c r="K201" i="23"/>
  <c r="J201" i="23"/>
  <c r="I201" i="23"/>
  <c r="L199" i="23"/>
  <c r="K199" i="23"/>
  <c r="J199" i="23"/>
  <c r="I199" i="23"/>
  <c r="L198" i="23"/>
  <c r="K198" i="23"/>
  <c r="J198" i="23"/>
  <c r="I198" i="23"/>
  <c r="L194" i="23"/>
  <c r="K194" i="23"/>
  <c r="J194" i="23"/>
  <c r="I194" i="23"/>
  <c r="L193" i="23"/>
  <c r="K193" i="23"/>
  <c r="J193" i="23"/>
  <c r="I193" i="23"/>
  <c r="P188" i="23"/>
  <c r="O188" i="23"/>
  <c r="N188" i="23"/>
  <c r="M188" i="23"/>
  <c r="L188" i="23"/>
  <c r="K188" i="23"/>
  <c r="J188" i="23"/>
  <c r="I188" i="23"/>
  <c r="L187" i="23"/>
  <c r="K187" i="23"/>
  <c r="J187" i="23"/>
  <c r="I187" i="23"/>
  <c r="L183" i="23"/>
  <c r="K183" i="23"/>
  <c r="J183" i="23"/>
  <c r="I183" i="23"/>
  <c r="L182" i="23"/>
  <c r="K182" i="23"/>
  <c r="J182" i="23"/>
  <c r="I182" i="23"/>
  <c r="L180" i="23"/>
  <c r="K180" i="23"/>
  <c r="J180" i="23"/>
  <c r="I180" i="23"/>
  <c r="L179" i="23"/>
  <c r="K179" i="23"/>
  <c r="J179" i="23"/>
  <c r="I179" i="23"/>
  <c r="L178" i="23"/>
  <c r="K178" i="23"/>
  <c r="J178" i="23"/>
  <c r="I178" i="23"/>
  <c r="L177" i="23"/>
  <c r="K177" i="23"/>
  <c r="J177" i="23"/>
  <c r="I177" i="23"/>
  <c r="L176" i="23"/>
  <c r="K176" i="23"/>
  <c r="J176" i="23"/>
  <c r="I176" i="23"/>
  <c r="L172" i="23"/>
  <c r="K172" i="23"/>
  <c r="J172" i="23"/>
  <c r="I172" i="23"/>
  <c r="L171" i="23"/>
  <c r="K171" i="23"/>
  <c r="J171" i="23"/>
  <c r="I171" i="23"/>
  <c r="L167" i="23"/>
  <c r="K167" i="23"/>
  <c r="J167" i="23"/>
  <c r="I167" i="23"/>
  <c r="L166" i="23"/>
  <c r="K166" i="23"/>
  <c r="J166" i="23"/>
  <c r="I166" i="23"/>
  <c r="L165" i="23"/>
  <c r="K165" i="23"/>
  <c r="J165" i="23"/>
  <c r="I165" i="23"/>
  <c r="L163" i="23"/>
  <c r="K163" i="23"/>
  <c r="J163" i="23"/>
  <c r="I163" i="23"/>
  <c r="L162" i="23"/>
  <c r="K162" i="23"/>
  <c r="J162" i="23"/>
  <c r="I162" i="23"/>
  <c r="L161" i="23"/>
  <c r="K161" i="23"/>
  <c r="J161" i="23"/>
  <c r="I161" i="23"/>
  <c r="L160" i="23"/>
  <c r="K160" i="23"/>
  <c r="J160" i="23"/>
  <c r="I160" i="23"/>
  <c r="L158" i="23"/>
  <c r="K158" i="23"/>
  <c r="J158" i="23"/>
  <c r="I158" i="23"/>
  <c r="L157" i="23"/>
  <c r="K157" i="23"/>
  <c r="J157" i="23"/>
  <c r="I157" i="23"/>
  <c r="L153" i="23"/>
  <c r="K153" i="23"/>
  <c r="J153" i="23"/>
  <c r="I153" i="23"/>
  <c r="L152" i="23"/>
  <c r="K152" i="23"/>
  <c r="J152" i="23"/>
  <c r="I152" i="23"/>
  <c r="L151" i="23"/>
  <c r="K151" i="23"/>
  <c r="J151" i="23"/>
  <c r="I151" i="23"/>
  <c r="L150" i="23"/>
  <c r="K150" i="23"/>
  <c r="J150" i="23"/>
  <c r="I150" i="23"/>
  <c r="L147" i="23"/>
  <c r="K147" i="23"/>
  <c r="J147" i="23"/>
  <c r="I147" i="23"/>
  <c r="L146" i="23"/>
  <c r="K146" i="23"/>
  <c r="J146" i="23"/>
  <c r="I146" i="23"/>
  <c r="L145" i="23"/>
  <c r="K145" i="23"/>
  <c r="J145" i="23"/>
  <c r="I145" i="23"/>
  <c r="L143" i="23"/>
  <c r="K143" i="23"/>
  <c r="J143" i="23"/>
  <c r="I143" i="23"/>
  <c r="L142" i="23"/>
  <c r="K142" i="23"/>
  <c r="J142" i="23"/>
  <c r="I142" i="23"/>
  <c r="L139" i="23"/>
  <c r="K139" i="23"/>
  <c r="J139" i="23"/>
  <c r="I139" i="23"/>
  <c r="L138" i="23"/>
  <c r="K138" i="23"/>
  <c r="J138" i="23"/>
  <c r="I138" i="23"/>
  <c r="L137" i="23"/>
  <c r="K137" i="23"/>
  <c r="J137" i="23"/>
  <c r="I137" i="23"/>
  <c r="L134" i="23"/>
  <c r="K134" i="23"/>
  <c r="J134" i="23"/>
  <c r="I134" i="23"/>
  <c r="L133" i="23"/>
  <c r="K133" i="23"/>
  <c r="J133" i="23"/>
  <c r="I133" i="23"/>
  <c r="L132" i="23"/>
  <c r="K132" i="23"/>
  <c r="J132" i="23"/>
  <c r="I132" i="23"/>
  <c r="L131" i="23"/>
  <c r="K131" i="23"/>
  <c r="J131" i="23"/>
  <c r="I131" i="23"/>
  <c r="L129" i="23"/>
  <c r="K129" i="23"/>
  <c r="J129" i="23"/>
  <c r="I129" i="23"/>
  <c r="L128" i="23"/>
  <c r="K128" i="23"/>
  <c r="J128" i="23"/>
  <c r="I128" i="23"/>
  <c r="L127" i="23"/>
  <c r="K127" i="23"/>
  <c r="J127" i="23"/>
  <c r="I127" i="23"/>
  <c r="L125" i="23"/>
  <c r="K125" i="23"/>
  <c r="J125" i="23"/>
  <c r="I125" i="23"/>
  <c r="L124" i="23"/>
  <c r="K124" i="23"/>
  <c r="J124" i="23"/>
  <c r="I124" i="23"/>
  <c r="L123" i="23"/>
  <c r="K123" i="23"/>
  <c r="J123" i="23"/>
  <c r="I123" i="23"/>
  <c r="L121" i="23"/>
  <c r="K121" i="23"/>
  <c r="J121" i="23"/>
  <c r="I121" i="23"/>
  <c r="L120" i="23"/>
  <c r="K120" i="23"/>
  <c r="J120" i="23"/>
  <c r="I120" i="23"/>
  <c r="L119" i="23"/>
  <c r="K119" i="23"/>
  <c r="J119" i="23"/>
  <c r="I119" i="23"/>
  <c r="L117" i="23"/>
  <c r="K117" i="23"/>
  <c r="J117" i="23"/>
  <c r="I117" i="23"/>
  <c r="L116" i="23"/>
  <c r="K116" i="23"/>
  <c r="J116" i="23"/>
  <c r="I116" i="23"/>
  <c r="L115" i="23"/>
  <c r="K115" i="23"/>
  <c r="J115" i="23"/>
  <c r="I115" i="23"/>
  <c r="L112" i="23"/>
  <c r="K112" i="23"/>
  <c r="J112" i="23"/>
  <c r="I112" i="23"/>
  <c r="L111" i="23"/>
  <c r="K111" i="23"/>
  <c r="J111" i="23"/>
  <c r="I111" i="23"/>
  <c r="L110" i="23"/>
  <c r="K110" i="23"/>
  <c r="J110" i="23"/>
  <c r="I110" i="23"/>
  <c r="L109" i="23"/>
  <c r="K109" i="23"/>
  <c r="J109" i="23"/>
  <c r="I109" i="23"/>
  <c r="L106" i="23"/>
  <c r="K106" i="23"/>
  <c r="J106" i="23"/>
  <c r="I106" i="23"/>
  <c r="L105" i="23"/>
  <c r="K105" i="23"/>
  <c r="J105" i="23"/>
  <c r="I105" i="23"/>
  <c r="L102" i="23"/>
  <c r="K102" i="23"/>
  <c r="J102" i="23"/>
  <c r="I102" i="23"/>
  <c r="L101" i="23"/>
  <c r="K101" i="23"/>
  <c r="J101" i="23"/>
  <c r="I101" i="23"/>
  <c r="L100" i="23"/>
  <c r="K100" i="23"/>
  <c r="J100" i="23"/>
  <c r="I100" i="23"/>
  <c r="L97" i="23"/>
  <c r="K97" i="23"/>
  <c r="J97" i="23"/>
  <c r="I97" i="23"/>
  <c r="L96" i="23"/>
  <c r="K96" i="23"/>
  <c r="J96" i="23"/>
  <c r="I96" i="23"/>
  <c r="L95" i="23"/>
  <c r="K95" i="23"/>
  <c r="J95" i="23"/>
  <c r="I95" i="23"/>
  <c r="L92" i="23"/>
  <c r="K92" i="23"/>
  <c r="J92" i="23"/>
  <c r="I92" i="23"/>
  <c r="L91" i="23"/>
  <c r="K91" i="23"/>
  <c r="J91" i="23"/>
  <c r="I91" i="23"/>
  <c r="L90" i="23"/>
  <c r="K90" i="23"/>
  <c r="J90" i="23"/>
  <c r="I90" i="23"/>
  <c r="L89" i="23"/>
  <c r="K89" i="23"/>
  <c r="J89" i="23"/>
  <c r="I89" i="23"/>
  <c r="L85" i="23"/>
  <c r="K85" i="23"/>
  <c r="J85" i="23"/>
  <c r="I85" i="23"/>
  <c r="L84" i="23"/>
  <c r="K84" i="23"/>
  <c r="J84" i="23"/>
  <c r="I84" i="23"/>
  <c r="L83" i="23"/>
  <c r="K83" i="23"/>
  <c r="J83" i="23"/>
  <c r="I83" i="23"/>
  <c r="L82" i="23"/>
  <c r="K82" i="23"/>
  <c r="J82" i="23"/>
  <c r="I82" i="23"/>
  <c r="L80" i="23"/>
  <c r="K80" i="23"/>
  <c r="J80" i="23"/>
  <c r="I80" i="23"/>
  <c r="L79" i="23"/>
  <c r="K79" i="23"/>
  <c r="J79" i="23"/>
  <c r="I79" i="23"/>
  <c r="L78" i="23"/>
  <c r="K78" i="23"/>
  <c r="J78" i="23"/>
  <c r="I78" i="23"/>
  <c r="L74" i="23"/>
  <c r="K74" i="23"/>
  <c r="J74" i="23"/>
  <c r="I74" i="23"/>
  <c r="L73" i="23"/>
  <c r="K73" i="23"/>
  <c r="J73" i="23"/>
  <c r="I73" i="23"/>
  <c r="L69" i="23"/>
  <c r="K69" i="23"/>
  <c r="J69" i="23"/>
  <c r="I69" i="23"/>
  <c r="L68" i="23"/>
  <c r="K68" i="23"/>
  <c r="J68" i="23"/>
  <c r="I68" i="23"/>
  <c r="L64" i="23"/>
  <c r="K64" i="23"/>
  <c r="J64" i="23"/>
  <c r="I64" i="23"/>
  <c r="L63" i="23"/>
  <c r="K63" i="23"/>
  <c r="J63" i="23"/>
  <c r="I63" i="23"/>
  <c r="L62" i="23"/>
  <c r="K62" i="23"/>
  <c r="J62" i="23"/>
  <c r="I62" i="23"/>
  <c r="L61" i="23"/>
  <c r="K61" i="23"/>
  <c r="J61" i="23"/>
  <c r="I61" i="23"/>
  <c r="L45" i="23"/>
  <c r="K45" i="23"/>
  <c r="J45" i="23"/>
  <c r="I45" i="23"/>
  <c r="L44" i="23"/>
  <c r="K44" i="23"/>
  <c r="J44" i="23"/>
  <c r="I44" i="23"/>
  <c r="L43" i="23"/>
  <c r="K43" i="23"/>
  <c r="J43" i="23"/>
  <c r="I43" i="23"/>
  <c r="L42" i="23"/>
  <c r="K42" i="23"/>
  <c r="J42" i="23"/>
  <c r="I42" i="23"/>
  <c r="L40" i="23"/>
  <c r="K40" i="23"/>
  <c r="J40" i="23"/>
  <c r="I40" i="23"/>
  <c r="L39" i="23"/>
  <c r="K39" i="23"/>
  <c r="J39" i="23"/>
  <c r="I39" i="23"/>
  <c r="L38" i="23"/>
  <c r="K38" i="23"/>
  <c r="J38" i="23"/>
  <c r="I38" i="23"/>
  <c r="L36" i="23"/>
  <c r="K36" i="23"/>
  <c r="J36" i="23"/>
  <c r="I36" i="23"/>
  <c r="L34" i="23"/>
  <c r="K34" i="23"/>
  <c r="J34" i="23"/>
  <c r="I34" i="23"/>
  <c r="L33" i="23"/>
  <c r="K33" i="23"/>
  <c r="J33" i="23"/>
  <c r="I33" i="23"/>
  <c r="L32" i="23"/>
  <c r="K32" i="23"/>
  <c r="J32" i="23"/>
  <c r="I32" i="23"/>
  <c r="L31" i="23"/>
  <c r="K31" i="23"/>
  <c r="J31" i="23"/>
  <c r="I31" i="23"/>
  <c r="L30" i="23"/>
  <c r="L360" i="23" s="1"/>
  <c r="K30" i="23"/>
  <c r="K360" i="23" s="1"/>
  <c r="J30" i="23"/>
  <c r="J360" i="23" s="1"/>
  <c r="I30" i="23"/>
  <c r="I360" i="23" s="1"/>
  <c r="L357" i="24"/>
  <c r="K357" i="24"/>
  <c r="J357" i="24"/>
  <c r="I357" i="24"/>
  <c r="L356" i="24"/>
  <c r="K356" i="24"/>
  <c r="J356" i="24"/>
  <c r="I356" i="24"/>
  <c r="L354" i="24"/>
  <c r="K354" i="24"/>
  <c r="J354" i="24"/>
  <c r="I354" i="24"/>
  <c r="L353" i="24"/>
  <c r="K353" i="24"/>
  <c r="J353" i="24"/>
  <c r="I353" i="24"/>
  <c r="L351" i="24"/>
  <c r="K351" i="24"/>
  <c r="J351" i="24"/>
  <c r="I351" i="24"/>
  <c r="L350" i="24"/>
  <c r="K350" i="24"/>
  <c r="J350" i="24"/>
  <c r="I350" i="24"/>
  <c r="L347" i="24"/>
  <c r="K347" i="24"/>
  <c r="J347" i="24"/>
  <c r="I347" i="24"/>
  <c r="L346" i="24"/>
  <c r="K346" i="24"/>
  <c r="J346" i="24"/>
  <c r="I346" i="24"/>
  <c r="L343" i="24"/>
  <c r="K343" i="24"/>
  <c r="J343" i="24"/>
  <c r="I343" i="24"/>
  <c r="L342" i="24"/>
  <c r="K342" i="24"/>
  <c r="J342" i="24"/>
  <c r="I342" i="24"/>
  <c r="L339" i="24"/>
  <c r="K339" i="24"/>
  <c r="J339" i="24"/>
  <c r="I339" i="24"/>
  <c r="L338" i="24"/>
  <c r="K338" i="24"/>
  <c r="J338" i="24"/>
  <c r="I338" i="24"/>
  <c r="L335" i="24"/>
  <c r="K335" i="24"/>
  <c r="J335" i="24"/>
  <c r="I335" i="24"/>
  <c r="L332" i="24"/>
  <c r="K332" i="24"/>
  <c r="J332" i="24"/>
  <c r="I332" i="24"/>
  <c r="L330" i="24"/>
  <c r="K330" i="24"/>
  <c r="J330" i="24"/>
  <c r="I330" i="24"/>
  <c r="L329" i="24"/>
  <c r="K329" i="24"/>
  <c r="J329" i="24"/>
  <c r="I329" i="24"/>
  <c r="L328" i="24"/>
  <c r="K328" i="24"/>
  <c r="J328" i="24"/>
  <c r="I328" i="24"/>
  <c r="L325" i="24"/>
  <c r="K325" i="24"/>
  <c r="J325" i="24"/>
  <c r="I325" i="24"/>
  <c r="L324" i="24"/>
  <c r="K324" i="24"/>
  <c r="J324" i="24"/>
  <c r="I324" i="24"/>
  <c r="L322" i="24"/>
  <c r="K322" i="24"/>
  <c r="J322" i="24"/>
  <c r="I322" i="24"/>
  <c r="L321" i="24"/>
  <c r="K321" i="24"/>
  <c r="J321" i="24"/>
  <c r="I321" i="24"/>
  <c r="L319" i="24"/>
  <c r="K319" i="24"/>
  <c r="J319" i="24"/>
  <c r="I319" i="24"/>
  <c r="L318" i="24"/>
  <c r="K318" i="24"/>
  <c r="J318" i="24"/>
  <c r="I318" i="24"/>
  <c r="L315" i="24"/>
  <c r="K315" i="24"/>
  <c r="J315" i="24"/>
  <c r="I315" i="24"/>
  <c r="L314" i="24"/>
  <c r="K314" i="24"/>
  <c r="J314" i="24"/>
  <c r="I314" i="24"/>
  <c r="L311" i="24"/>
  <c r="K311" i="24"/>
  <c r="J311" i="24"/>
  <c r="I311" i="24"/>
  <c r="L310" i="24"/>
  <c r="K310" i="24"/>
  <c r="J310" i="24"/>
  <c r="I310" i="24"/>
  <c r="L307" i="24"/>
  <c r="K307" i="24"/>
  <c r="J307" i="24"/>
  <c r="I307" i="24"/>
  <c r="L306" i="24"/>
  <c r="K306" i="24"/>
  <c r="J306" i="24"/>
  <c r="I306" i="24"/>
  <c r="L303" i="24"/>
  <c r="K303" i="24"/>
  <c r="J303" i="24"/>
  <c r="I303" i="24"/>
  <c r="L300" i="24"/>
  <c r="K300" i="24"/>
  <c r="J300" i="24"/>
  <c r="I300" i="24"/>
  <c r="L298" i="24"/>
  <c r="K298" i="24"/>
  <c r="J298" i="24"/>
  <c r="I298" i="24"/>
  <c r="L297" i="24"/>
  <c r="K297" i="24"/>
  <c r="J297" i="24"/>
  <c r="I297" i="24"/>
  <c r="L296" i="24"/>
  <c r="K296" i="24"/>
  <c r="J296" i="24"/>
  <c r="I296" i="24"/>
  <c r="L295" i="24"/>
  <c r="K295" i="24"/>
  <c r="J295" i="24"/>
  <c r="I295" i="24"/>
  <c r="L292" i="24"/>
  <c r="K292" i="24"/>
  <c r="J292" i="24"/>
  <c r="I292" i="24"/>
  <c r="L291" i="24"/>
  <c r="K291" i="24"/>
  <c r="J291" i="24"/>
  <c r="I291" i="24"/>
  <c r="L289" i="24"/>
  <c r="K289" i="24"/>
  <c r="J289" i="24"/>
  <c r="I289" i="24"/>
  <c r="L288" i="24"/>
  <c r="K288" i="24"/>
  <c r="J288" i="24"/>
  <c r="I288" i="24"/>
  <c r="L286" i="24"/>
  <c r="K286" i="24"/>
  <c r="J286" i="24"/>
  <c r="I286" i="24"/>
  <c r="L285" i="24"/>
  <c r="K285" i="24"/>
  <c r="J285" i="24"/>
  <c r="I285" i="24"/>
  <c r="L282" i="24"/>
  <c r="K282" i="24"/>
  <c r="J282" i="24"/>
  <c r="I282" i="24"/>
  <c r="L281" i="24"/>
  <c r="K281" i="24"/>
  <c r="J281" i="24"/>
  <c r="I281" i="24"/>
  <c r="L278" i="24"/>
  <c r="K278" i="24"/>
  <c r="J278" i="24"/>
  <c r="I278" i="24"/>
  <c r="L277" i="24"/>
  <c r="K277" i="24"/>
  <c r="J277" i="24"/>
  <c r="I277" i="24"/>
  <c r="L274" i="24"/>
  <c r="K274" i="24"/>
  <c r="J274" i="24"/>
  <c r="I274" i="24"/>
  <c r="L273" i="24"/>
  <c r="K273" i="24"/>
  <c r="J273" i="24"/>
  <c r="I273" i="24"/>
  <c r="L270" i="24"/>
  <c r="K270" i="24"/>
  <c r="J270" i="24"/>
  <c r="I270" i="24"/>
  <c r="L267" i="24"/>
  <c r="K267" i="24"/>
  <c r="J267" i="24"/>
  <c r="I267" i="24"/>
  <c r="L265" i="24"/>
  <c r="K265" i="24"/>
  <c r="J265" i="24"/>
  <c r="I265" i="24"/>
  <c r="L264" i="24"/>
  <c r="K264" i="24"/>
  <c r="J264" i="24"/>
  <c r="I264" i="24"/>
  <c r="L263" i="24"/>
  <c r="K263" i="24"/>
  <c r="J263" i="24"/>
  <c r="I263" i="24"/>
  <c r="L260" i="24"/>
  <c r="K260" i="24"/>
  <c r="J260" i="24"/>
  <c r="I260" i="24"/>
  <c r="L259" i="24"/>
  <c r="K259" i="24"/>
  <c r="J259" i="24"/>
  <c r="I259" i="24"/>
  <c r="L257" i="24"/>
  <c r="K257" i="24"/>
  <c r="J257" i="24"/>
  <c r="I257" i="24"/>
  <c r="L256" i="24"/>
  <c r="K256" i="24"/>
  <c r="J256" i="24"/>
  <c r="I256" i="24"/>
  <c r="L254" i="24"/>
  <c r="K254" i="24"/>
  <c r="J254" i="24"/>
  <c r="I254" i="24"/>
  <c r="L253" i="24"/>
  <c r="K253" i="24"/>
  <c r="J253" i="24"/>
  <c r="I253" i="24"/>
  <c r="L250" i="24"/>
  <c r="K250" i="24"/>
  <c r="J250" i="24"/>
  <c r="I250" i="24"/>
  <c r="L249" i="24"/>
  <c r="K249" i="24"/>
  <c r="J249" i="24"/>
  <c r="I249" i="24"/>
  <c r="L246" i="24"/>
  <c r="K246" i="24"/>
  <c r="J246" i="24"/>
  <c r="I246" i="24"/>
  <c r="L245" i="24"/>
  <c r="K245" i="24"/>
  <c r="J245" i="24"/>
  <c r="I245" i="24"/>
  <c r="L242" i="24"/>
  <c r="K242" i="24"/>
  <c r="J242" i="24"/>
  <c r="I242" i="24"/>
  <c r="L241" i="24"/>
  <c r="K241" i="24"/>
  <c r="J241" i="24"/>
  <c r="I241" i="24"/>
  <c r="L238" i="24"/>
  <c r="K238" i="24"/>
  <c r="J238" i="24"/>
  <c r="I238" i="24"/>
  <c r="L235" i="24"/>
  <c r="K235" i="24"/>
  <c r="J235" i="24"/>
  <c r="I235" i="24"/>
  <c r="L233" i="24"/>
  <c r="K233" i="24"/>
  <c r="J233" i="24"/>
  <c r="I233" i="24"/>
  <c r="L232" i="24"/>
  <c r="K232" i="24"/>
  <c r="J232" i="24"/>
  <c r="I232" i="24"/>
  <c r="L231" i="24"/>
  <c r="K231" i="24"/>
  <c r="J231" i="24"/>
  <c r="I231" i="24"/>
  <c r="L230" i="24"/>
  <c r="K230" i="24"/>
  <c r="J230" i="24"/>
  <c r="I230" i="24"/>
  <c r="L226" i="24"/>
  <c r="K226" i="24"/>
  <c r="J226" i="24"/>
  <c r="I226" i="24"/>
  <c r="L225" i="24"/>
  <c r="K225" i="24"/>
  <c r="J225" i="24"/>
  <c r="I225" i="24"/>
  <c r="L224" i="24"/>
  <c r="K224" i="24"/>
  <c r="J224" i="24"/>
  <c r="I224" i="24"/>
  <c r="L222" i="24"/>
  <c r="K222" i="24"/>
  <c r="J222" i="24"/>
  <c r="I222" i="24"/>
  <c r="L221" i="24"/>
  <c r="K221" i="24"/>
  <c r="J221" i="24"/>
  <c r="I221" i="24"/>
  <c r="L220" i="24"/>
  <c r="K220" i="24"/>
  <c r="J220" i="24"/>
  <c r="I220" i="24"/>
  <c r="L213" i="24"/>
  <c r="K213" i="24"/>
  <c r="J213" i="24"/>
  <c r="I213" i="24"/>
  <c r="L212" i="24"/>
  <c r="K212" i="24"/>
  <c r="J212" i="24"/>
  <c r="I212" i="24"/>
  <c r="L210" i="24"/>
  <c r="K210" i="24"/>
  <c r="J210" i="24"/>
  <c r="I210" i="24"/>
  <c r="L209" i="24"/>
  <c r="K209" i="24"/>
  <c r="J209" i="24"/>
  <c r="I209" i="24"/>
  <c r="L208" i="24"/>
  <c r="K208" i="24"/>
  <c r="J208" i="24"/>
  <c r="I208" i="24"/>
  <c r="L203" i="24"/>
  <c r="K203" i="24"/>
  <c r="J203" i="24"/>
  <c r="I203" i="24"/>
  <c r="L202" i="24"/>
  <c r="K202" i="24"/>
  <c r="J202" i="24"/>
  <c r="I202" i="24"/>
  <c r="L201" i="24"/>
  <c r="K201" i="24"/>
  <c r="J201" i="24"/>
  <c r="I201" i="24"/>
  <c r="L199" i="24"/>
  <c r="K199" i="24"/>
  <c r="J199" i="24"/>
  <c r="I199" i="24"/>
  <c r="L198" i="24"/>
  <c r="K198" i="24"/>
  <c r="J198" i="24"/>
  <c r="I198" i="24"/>
  <c r="L194" i="24"/>
  <c r="K194" i="24"/>
  <c r="J194" i="24"/>
  <c r="I194" i="24"/>
  <c r="L193" i="24"/>
  <c r="K193" i="24"/>
  <c r="J193" i="24"/>
  <c r="I193" i="24"/>
  <c r="P188" i="24"/>
  <c r="O188" i="24"/>
  <c r="N188" i="24"/>
  <c r="M188" i="24"/>
  <c r="L188" i="24"/>
  <c r="K188" i="24"/>
  <c r="J188" i="24"/>
  <c r="I188" i="24"/>
  <c r="L187" i="24"/>
  <c r="K187" i="24"/>
  <c r="J187" i="24"/>
  <c r="I187" i="24"/>
  <c r="L183" i="24"/>
  <c r="K183" i="24"/>
  <c r="J183" i="24"/>
  <c r="I183" i="24"/>
  <c r="L182" i="24"/>
  <c r="K182" i="24"/>
  <c r="J182" i="24"/>
  <c r="I182" i="24"/>
  <c r="L180" i="24"/>
  <c r="K180" i="24"/>
  <c r="J180" i="24"/>
  <c r="I180" i="24"/>
  <c r="L179" i="24"/>
  <c r="K179" i="24"/>
  <c r="J179" i="24"/>
  <c r="I179" i="24"/>
  <c r="L178" i="24"/>
  <c r="K178" i="24"/>
  <c r="J178" i="24"/>
  <c r="I178" i="24"/>
  <c r="L177" i="24"/>
  <c r="K177" i="24"/>
  <c r="J177" i="24"/>
  <c r="I177" i="24"/>
  <c r="L176" i="24"/>
  <c r="K176" i="24"/>
  <c r="J176" i="24"/>
  <c r="I176" i="24"/>
  <c r="L172" i="24"/>
  <c r="K172" i="24"/>
  <c r="J172" i="24"/>
  <c r="I172" i="24"/>
  <c r="L171" i="24"/>
  <c r="K171" i="24"/>
  <c r="J171" i="24"/>
  <c r="I171" i="24"/>
  <c r="L167" i="24"/>
  <c r="K167" i="24"/>
  <c r="J167" i="24"/>
  <c r="I167" i="24"/>
  <c r="L166" i="24"/>
  <c r="K166" i="24"/>
  <c r="J166" i="24"/>
  <c r="I166" i="24"/>
  <c r="L165" i="24"/>
  <c r="K165" i="24"/>
  <c r="J165" i="24"/>
  <c r="I165" i="24"/>
  <c r="L163" i="24"/>
  <c r="K163" i="24"/>
  <c r="J163" i="24"/>
  <c r="I163" i="24"/>
  <c r="L162" i="24"/>
  <c r="K162" i="24"/>
  <c r="J162" i="24"/>
  <c r="I162" i="24"/>
  <c r="L161" i="24"/>
  <c r="K161" i="24"/>
  <c r="J161" i="24"/>
  <c r="I161" i="24"/>
  <c r="L160" i="24"/>
  <c r="K160" i="24"/>
  <c r="J160" i="24"/>
  <c r="I160" i="24"/>
  <c r="L158" i="24"/>
  <c r="K158" i="24"/>
  <c r="J158" i="24"/>
  <c r="I158" i="24"/>
  <c r="L157" i="24"/>
  <c r="K157" i="24"/>
  <c r="J157" i="24"/>
  <c r="I157" i="24"/>
  <c r="L153" i="24"/>
  <c r="K153" i="24"/>
  <c r="J153" i="24"/>
  <c r="I153" i="24"/>
  <c r="L152" i="24"/>
  <c r="K152" i="24"/>
  <c r="J152" i="24"/>
  <c r="I152" i="24"/>
  <c r="L151" i="24"/>
  <c r="K151" i="24"/>
  <c r="J151" i="24"/>
  <c r="I151" i="24"/>
  <c r="L150" i="24"/>
  <c r="K150" i="24"/>
  <c r="J150" i="24"/>
  <c r="I150" i="24"/>
  <c r="L147" i="24"/>
  <c r="K147" i="24"/>
  <c r="J147" i="24"/>
  <c r="I147" i="24"/>
  <c r="L146" i="24"/>
  <c r="K146" i="24"/>
  <c r="J146" i="24"/>
  <c r="I146" i="24"/>
  <c r="L145" i="24"/>
  <c r="K145" i="24"/>
  <c r="J145" i="24"/>
  <c r="I145" i="24"/>
  <c r="L143" i="24"/>
  <c r="K143" i="24"/>
  <c r="J143" i="24"/>
  <c r="I143" i="24"/>
  <c r="L142" i="24"/>
  <c r="K142" i="24"/>
  <c r="J142" i="24"/>
  <c r="I142" i="24"/>
  <c r="L139" i="24"/>
  <c r="K139" i="24"/>
  <c r="J139" i="24"/>
  <c r="I139" i="24"/>
  <c r="L138" i="24"/>
  <c r="K138" i="24"/>
  <c r="J138" i="24"/>
  <c r="I138" i="24"/>
  <c r="L137" i="24"/>
  <c r="K137" i="24"/>
  <c r="J137" i="24"/>
  <c r="I137" i="24"/>
  <c r="L134" i="24"/>
  <c r="K134" i="24"/>
  <c r="J134" i="24"/>
  <c r="I134" i="24"/>
  <c r="L133" i="24"/>
  <c r="K133" i="24"/>
  <c r="J133" i="24"/>
  <c r="I133" i="24"/>
  <c r="L132" i="24"/>
  <c r="K132" i="24"/>
  <c r="J132" i="24"/>
  <c r="I132" i="24"/>
  <c r="L131" i="24"/>
  <c r="K131" i="24"/>
  <c r="J131" i="24"/>
  <c r="I131" i="24"/>
  <c r="L129" i="24"/>
  <c r="K129" i="24"/>
  <c r="J129" i="24"/>
  <c r="I129" i="24"/>
  <c r="L128" i="24"/>
  <c r="K128" i="24"/>
  <c r="J128" i="24"/>
  <c r="I128" i="24"/>
  <c r="L127" i="24"/>
  <c r="K127" i="24"/>
  <c r="J127" i="24"/>
  <c r="I127" i="24"/>
  <c r="L125" i="24"/>
  <c r="K125" i="24"/>
  <c r="J125" i="24"/>
  <c r="I125" i="24"/>
  <c r="L124" i="24"/>
  <c r="K124" i="24"/>
  <c r="J124" i="24"/>
  <c r="I124" i="24"/>
  <c r="L123" i="24"/>
  <c r="K123" i="24"/>
  <c r="J123" i="24"/>
  <c r="I123" i="24"/>
  <c r="L121" i="24"/>
  <c r="K121" i="24"/>
  <c r="J121" i="24"/>
  <c r="I121" i="24"/>
  <c r="L120" i="24"/>
  <c r="K120" i="24"/>
  <c r="J120" i="24"/>
  <c r="I120" i="24"/>
  <c r="L119" i="24"/>
  <c r="K119" i="24"/>
  <c r="J119" i="24"/>
  <c r="I119" i="24"/>
  <c r="L117" i="24"/>
  <c r="K117" i="24"/>
  <c r="J117" i="24"/>
  <c r="I117" i="24"/>
  <c r="L116" i="24"/>
  <c r="K116" i="24"/>
  <c r="J116" i="24"/>
  <c r="I116" i="24"/>
  <c r="L115" i="24"/>
  <c r="K115" i="24"/>
  <c r="J115" i="24"/>
  <c r="I115" i="24"/>
  <c r="L112" i="24"/>
  <c r="K112" i="24"/>
  <c r="J112" i="24"/>
  <c r="I112" i="24"/>
  <c r="L111" i="24"/>
  <c r="K111" i="24"/>
  <c r="J111" i="24"/>
  <c r="I111" i="24"/>
  <c r="L110" i="24"/>
  <c r="K110" i="24"/>
  <c r="J110" i="24"/>
  <c r="I110" i="24"/>
  <c r="L109" i="24"/>
  <c r="K109" i="24"/>
  <c r="J109" i="24"/>
  <c r="I109" i="24"/>
  <c r="L106" i="24"/>
  <c r="K106" i="24"/>
  <c r="J106" i="24"/>
  <c r="I106" i="24"/>
  <c r="L105" i="24"/>
  <c r="K105" i="24"/>
  <c r="J105" i="24"/>
  <c r="I105" i="24"/>
  <c r="L102" i="24"/>
  <c r="K102" i="24"/>
  <c r="J102" i="24"/>
  <c r="I102" i="24"/>
  <c r="L101" i="24"/>
  <c r="K101" i="24"/>
  <c r="J101" i="24"/>
  <c r="I101" i="24"/>
  <c r="L100" i="24"/>
  <c r="K100" i="24"/>
  <c r="J100" i="24"/>
  <c r="I100" i="24"/>
  <c r="L97" i="24"/>
  <c r="K97" i="24"/>
  <c r="J97" i="24"/>
  <c r="I97" i="24"/>
  <c r="L96" i="24"/>
  <c r="K96" i="24"/>
  <c r="J96" i="24"/>
  <c r="I96" i="24"/>
  <c r="L95" i="24"/>
  <c r="K95" i="24"/>
  <c r="J95" i="24"/>
  <c r="I95" i="24"/>
  <c r="L92" i="24"/>
  <c r="K92" i="24"/>
  <c r="J92" i="24"/>
  <c r="I92" i="24"/>
  <c r="L91" i="24"/>
  <c r="K91" i="24"/>
  <c r="J91" i="24"/>
  <c r="I91" i="24"/>
  <c r="L90" i="24"/>
  <c r="K90" i="24"/>
  <c r="J90" i="24"/>
  <c r="I90" i="24"/>
  <c r="L89" i="24"/>
  <c r="K89" i="24"/>
  <c r="J89" i="24"/>
  <c r="I89" i="24"/>
  <c r="L85" i="24"/>
  <c r="K85" i="24"/>
  <c r="J85" i="24"/>
  <c r="I85" i="24"/>
  <c r="L84" i="24"/>
  <c r="K84" i="24"/>
  <c r="J84" i="24"/>
  <c r="I84" i="24"/>
  <c r="L83" i="24"/>
  <c r="K83" i="24"/>
  <c r="J83" i="24"/>
  <c r="I83" i="24"/>
  <c r="L82" i="24"/>
  <c r="K82" i="24"/>
  <c r="J82" i="24"/>
  <c r="I82" i="24"/>
  <c r="L80" i="24"/>
  <c r="K80" i="24"/>
  <c r="J80" i="24"/>
  <c r="I80" i="24"/>
  <c r="L79" i="24"/>
  <c r="K79" i="24"/>
  <c r="J79" i="24"/>
  <c r="I79" i="24"/>
  <c r="L78" i="24"/>
  <c r="K78" i="24"/>
  <c r="J78" i="24"/>
  <c r="I78" i="24"/>
  <c r="L74" i="24"/>
  <c r="K74" i="24"/>
  <c r="J74" i="24"/>
  <c r="I74" i="24"/>
  <c r="L73" i="24"/>
  <c r="K73" i="24"/>
  <c r="J73" i="24"/>
  <c r="I73" i="24"/>
  <c r="L69" i="24"/>
  <c r="K69" i="24"/>
  <c r="J69" i="24"/>
  <c r="I69" i="24"/>
  <c r="L68" i="24"/>
  <c r="K68" i="24"/>
  <c r="J68" i="24"/>
  <c r="I68" i="24"/>
  <c r="L64" i="24"/>
  <c r="K64" i="24"/>
  <c r="J64" i="24"/>
  <c r="I64" i="24"/>
  <c r="L63" i="24"/>
  <c r="K63" i="24"/>
  <c r="J63" i="24"/>
  <c r="I63" i="24"/>
  <c r="L62" i="24"/>
  <c r="K62" i="24"/>
  <c r="J62" i="24"/>
  <c r="I62" i="24"/>
  <c r="L61" i="24"/>
  <c r="K61" i="24"/>
  <c r="J61" i="24"/>
  <c r="I61" i="24"/>
  <c r="L45" i="24"/>
  <c r="K45" i="24"/>
  <c r="J45" i="24"/>
  <c r="I45" i="24"/>
  <c r="L44" i="24"/>
  <c r="K44" i="24"/>
  <c r="J44" i="24"/>
  <c r="I44" i="24"/>
  <c r="L43" i="24"/>
  <c r="K43" i="24"/>
  <c r="J43" i="24"/>
  <c r="I43" i="24"/>
  <c r="L42" i="24"/>
  <c r="K42" i="24"/>
  <c r="J42" i="24"/>
  <c r="I42" i="24"/>
  <c r="L40" i="24"/>
  <c r="K40" i="24"/>
  <c r="J40" i="24"/>
  <c r="I40" i="24"/>
  <c r="L39" i="24"/>
  <c r="K39" i="24"/>
  <c r="J39" i="24"/>
  <c r="I39" i="24"/>
  <c r="L38" i="24"/>
  <c r="K38" i="24"/>
  <c r="J38" i="24"/>
  <c r="I38" i="24"/>
  <c r="L36" i="24"/>
  <c r="K36" i="24"/>
  <c r="J36" i="24"/>
  <c r="I36" i="24"/>
  <c r="L34" i="24"/>
  <c r="K34" i="24"/>
  <c r="J34" i="24"/>
  <c r="I34" i="24"/>
  <c r="L33" i="24"/>
  <c r="K33" i="24"/>
  <c r="J33" i="24"/>
  <c r="I33" i="24"/>
  <c r="L32" i="24"/>
  <c r="K32" i="24"/>
  <c r="J32" i="24"/>
  <c r="I32" i="24"/>
  <c r="L31" i="24"/>
  <c r="K31" i="24"/>
  <c r="J31" i="24"/>
  <c r="I31" i="24"/>
  <c r="L30" i="24"/>
  <c r="L360" i="24" s="1"/>
  <c r="K30" i="24"/>
  <c r="K360" i="24" s="1"/>
  <c r="J30" i="24"/>
  <c r="J360" i="24" s="1"/>
  <c r="I30" i="24"/>
  <c r="I360" i="24" s="1"/>
  <c r="L357" i="25"/>
  <c r="K357" i="25"/>
  <c r="J357" i="25"/>
  <c r="I357" i="25"/>
  <c r="L356" i="25"/>
  <c r="K356" i="25"/>
  <c r="J356" i="25"/>
  <c r="I356" i="25"/>
  <c r="L354" i="25"/>
  <c r="K354" i="25"/>
  <c r="J354" i="25"/>
  <c r="I354" i="25"/>
  <c r="L353" i="25"/>
  <c r="K353" i="25"/>
  <c r="J353" i="25"/>
  <c r="I353" i="25"/>
  <c r="L351" i="25"/>
  <c r="K351" i="25"/>
  <c r="J351" i="25"/>
  <c r="I351" i="25"/>
  <c r="L350" i="25"/>
  <c r="K350" i="25"/>
  <c r="J350" i="25"/>
  <c r="I350" i="25"/>
  <c r="L347" i="25"/>
  <c r="K347" i="25"/>
  <c r="J347" i="25"/>
  <c r="I347" i="25"/>
  <c r="L346" i="25"/>
  <c r="K346" i="25"/>
  <c r="J346" i="25"/>
  <c r="I346" i="25"/>
  <c r="L343" i="25"/>
  <c r="K343" i="25"/>
  <c r="J343" i="25"/>
  <c r="I343" i="25"/>
  <c r="L342" i="25"/>
  <c r="K342" i="25"/>
  <c r="J342" i="25"/>
  <c r="I342" i="25"/>
  <c r="L339" i="25"/>
  <c r="K339" i="25"/>
  <c r="J339" i="25"/>
  <c r="I339" i="25"/>
  <c r="L338" i="25"/>
  <c r="K338" i="25"/>
  <c r="J338" i="25"/>
  <c r="I338" i="25"/>
  <c r="L335" i="25"/>
  <c r="K335" i="25"/>
  <c r="J335" i="25"/>
  <c r="I335" i="25"/>
  <c r="L332" i="25"/>
  <c r="K332" i="25"/>
  <c r="J332" i="25"/>
  <c r="I332" i="25"/>
  <c r="L330" i="25"/>
  <c r="K330" i="25"/>
  <c r="J330" i="25"/>
  <c r="I330" i="25"/>
  <c r="L329" i="25"/>
  <c r="K329" i="25"/>
  <c r="J329" i="25"/>
  <c r="I329" i="25"/>
  <c r="L328" i="25"/>
  <c r="K328" i="25"/>
  <c r="J328" i="25"/>
  <c r="I328" i="25"/>
  <c r="L325" i="25"/>
  <c r="K325" i="25"/>
  <c r="J325" i="25"/>
  <c r="I325" i="25"/>
  <c r="L324" i="25"/>
  <c r="K324" i="25"/>
  <c r="J324" i="25"/>
  <c r="I324" i="25"/>
  <c r="L322" i="25"/>
  <c r="K322" i="25"/>
  <c r="J322" i="25"/>
  <c r="I322" i="25"/>
  <c r="L321" i="25"/>
  <c r="K321" i="25"/>
  <c r="J321" i="25"/>
  <c r="I321" i="25"/>
  <c r="L319" i="25"/>
  <c r="K319" i="25"/>
  <c r="J319" i="25"/>
  <c r="I319" i="25"/>
  <c r="L318" i="25"/>
  <c r="K318" i="25"/>
  <c r="J318" i="25"/>
  <c r="I318" i="25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L310" i="25"/>
  <c r="K310" i="25"/>
  <c r="J310" i="25"/>
  <c r="I310" i="25"/>
  <c r="L307" i="25"/>
  <c r="K307" i="25"/>
  <c r="J307" i="25"/>
  <c r="I307" i="25"/>
  <c r="L306" i="25"/>
  <c r="K306" i="25"/>
  <c r="J306" i="25"/>
  <c r="I306" i="25"/>
  <c r="L303" i="25"/>
  <c r="K303" i="25"/>
  <c r="J303" i="25"/>
  <c r="I303" i="25"/>
  <c r="L300" i="25"/>
  <c r="K300" i="25"/>
  <c r="J300" i="25"/>
  <c r="I300" i="25"/>
  <c r="L298" i="25"/>
  <c r="K298" i="25"/>
  <c r="J298" i="25"/>
  <c r="I298" i="25"/>
  <c r="L297" i="25"/>
  <c r="K297" i="25"/>
  <c r="J297" i="25"/>
  <c r="I297" i="25"/>
  <c r="L296" i="25"/>
  <c r="K296" i="25"/>
  <c r="J296" i="25"/>
  <c r="I296" i="25"/>
  <c r="L295" i="25"/>
  <c r="K295" i="25"/>
  <c r="J295" i="25"/>
  <c r="I295" i="25"/>
  <c r="L292" i="25"/>
  <c r="K292" i="25"/>
  <c r="J292" i="25"/>
  <c r="I292" i="25"/>
  <c r="L291" i="25"/>
  <c r="K291" i="25"/>
  <c r="J291" i="25"/>
  <c r="I291" i="25"/>
  <c r="L289" i="25"/>
  <c r="K289" i="25"/>
  <c r="J289" i="25"/>
  <c r="I289" i="25"/>
  <c r="L288" i="25"/>
  <c r="K288" i="25"/>
  <c r="J288" i="25"/>
  <c r="I288" i="25"/>
  <c r="L286" i="25"/>
  <c r="K286" i="25"/>
  <c r="J286" i="25"/>
  <c r="I286" i="25"/>
  <c r="L285" i="25"/>
  <c r="K285" i="25"/>
  <c r="J285" i="25"/>
  <c r="I285" i="25"/>
  <c r="L282" i="25"/>
  <c r="K282" i="25"/>
  <c r="J282" i="25"/>
  <c r="I282" i="25"/>
  <c r="L281" i="25"/>
  <c r="K281" i="25"/>
  <c r="J281" i="25"/>
  <c r="I281" i="25"/>
  <c r="L278" i="25"/>
  <c r="K278" i="25"/>
  <c r="J278" i="25"/>
  <c r="I278" i="25"/>
  <c r="L277" i="25"/>
  <c r="K277" i="25"/>
  <c r="J277" i="25"/>
  <c r="I277" i="25"/>
  <c r="L274" i="25"/>
  <c r="K274" i="25"/>
  <c r="J274" i="25"/>
  <c r="I274" i="25"/>
  <c r="L273" i="25"/>
  <c r="K273" i="25"/>
  <c r="J273" i="25"/>
  <c r="I273" i="25"/>
  <c r="L270" i="25"/>
  <c r="K270" i="25"/>
  <c r="J270" i="25"/>
  <c r="I270" i="25"/>
  <c r="L267" i="25"/>
  <c r="K267" i="25"/>
  <c r="J267" i="25"/>
  <c r="I267" i="25"/>
  <c r="L265" i="25"/>
  <c r="K265" i="25"/>
  <c r="J265" i="25"/>
  <c r="I265" i="25"/>
  <c r="L264" i="25"/>
  <c r="K264" i="25"/>
  <c r="J264" i="25"/>
  <c r="I264" i="25"/>
  <c r="L263" i="25"/>
  <c r="K263" i="25"/>
  <c r="J263" i="25"/>
  <c r="I263" i="25"/>
  <c r="L260" i="25"/>
  <c r="K260" i="25"/>
  <c r="J260" i="25"/>
  <c r="I260" i="25"/>
  <c r="L259" i="25"/>
  <c r="K259" i="25"/>
  <c r="J259" i="25"/>
  <c r="I259" i="25"/>
  <c r="L257" i="25"/>
  <c r="K257" i="25"/>
  <c r="J257" i="25"/>
  <c r="I257" i="25"/>
  <c r="L256" i="25"/>
  <c r="K256" i="25"/>
  <c r="J256" i="25"/>
  <c r="I256" i="25"/>
  <c r="L254" i="25"/>
  <c r="K254" i="25"/>
  <c r="J254" i="25"/>
  <c r="I254" i="25"/>
  <c r="L253" i="25"/>
  <c r="K253" i="25"/>
  <c r="J253" i="25"/>
  <c r="I253" i="25"/>
  <c r="L250" i="25"/>
  <c r="K250" i="25"/>
  <c r="J250" i="25"/>
  <c r="I250" i="25"/>
  <c r="L249" i="25"/>
  <c r="K249" i="25"/>
  <c r="J249" i="25"/>
  <c r="I249" i="25"/>
  <c r="L246" i="25"/>
  <c r="K246" i="25"/>
  <c r="J246" i="25"/>
  <c r="I246" i="25"/>
  <c r="L245" i="25"/>
  <c r="K245" i="25"/>
  <c r="J245" i="25"/>
  <c r="I245" i="25"/>
  <c r="L242" i="25"/>
  <c r="K242" i="25"/>
  <c r="J242" i="25"/>
  <c r="I242" i="25"/>
  <c r="L241" i="25"/>
  <c r="K241" i="25"/>
  <c r="J241" i="25"/>
  <c r="I241" i="25"/>
  <c r="L238" i="25"/>
  <c r="K238" i="25"/>
  <c r="J238" i="25"/>
  <c r="I238" i="25"/>
  <c r="L235" i="25"/>
  <c r="K235" i="25"/>
  <c r="J235" i="25"/>
  <c r="I235" i="25"/>
  <c r="L233" i="25"/>
  <c r="K233" i="25"/>
  <c r="J233" i="25"/>
  <c r="I233" i="25"/>
  <c r="L232" i="25"/>
  <c r="K232" i="25"/>
  <c r="J232" i="25"/>
  <c r="I232" i="25"/>
  <c r="L231" i="25"/>
  <c r="K231" i="25"/>
  <c r="J231" i="25"/>
  <c r="I231" i="25"/>
  <c r="L230" i="25"/>
  <c r="K230" i="25"/>
  <c r="J230" i="25"/>
  <c r="I230" i="25"/>
  <c r="L226" i="25"/>
  <c r="K226" i="25"/>
  <c r="J226" i="25"/>
  <c r="I226" i="25"/>
  <c r="L225" i="25"/>
  <c r="K225" i="25"/>
  <c r="J225" i="25"/>
  <c r="I225" i="25"/>
  <c r="L224" i="25"/>
  <c r="K224" i="25"/>
  <c r="J224" i="25"/>
  <c r="I224" i="25"/>
  <c r="L222" i="25"/>
  <c r="K222" i="25"/>
  <c r="J222" i="25"/>
  <c r="I222" i="25"/>
  <c r="L221" i="25"/>
  <c r="K221" i="25"/>
  <c r="J221" i="25"/>
  <c r="I221" i="25"/>
  <c r="L220" i="25"/>
  <c r="K220" i="25"/>
  <c r="J220" i="25"/>
  <c r="I220" i="25"/>
  <c r="L213" i="25"/>
  <c r="K213" i="25"/>
  <c r="J213" i="25"/>
  <c r="I213" i="25"/>
  <c r="L212" i="25"/>
  <c r="K212" i="25"/>
  <c r="J212" i="25"/>
  <c r="I212" i="25"/>
  <c r="L210" i="25"/>
  <c r="K210" i="25"/>
  <c r="J210" i="25"/>
  <c r="I210" i="25"/>
  <c r="L209" i="25"/>
  <c r="K209" i="25"/>
  <c r="J209" i="25"/>
  <c r="I209" i="25"/>
  <c r="L208" i="25"/>
  <c r="K208" i="25"/>
  <c r="J208" i="25"/>
  <c r="I208" i="25"/>
  <c r="L203" i="25"/>
  <c r="K203" i="25"/>
  <c r="J203" i="25"/>
  <c r="I203" i="25"/>
  <c r="L202" i="25"/>
  <c r="K202" i="25"/>
  <c r="J202" i="25"/>
  <c r="I202" i="25"/>
  <c r="L201" i="25"/>
  <c r="K201" i="25"/>
  <c r="J201" i="25"/>
  <c r="I201" i="25"/>
  <c r="L199" i="25"/>
  <c r="K199" i="25"/>
  <c r="J199" i="25"/>
  <c r="I199" i="25"/>
  <c r="L198" i="25"/>
  <c r="K198" i="25"/>
  <c r="J198" i="25"/>
  <c r="I198" i="25"/>
  <c r="L194" i="25"/>
  <c r="K194" i="25"/>
  <c r="J194" i="25"/>
  <c r="I194" i="25"/>
  <c r="L193" i="25"/>
  <c r="K193" i="25"/>
  <c r="J193" i="25"/>
  <c r="I193" i="25"/>
  <c r="P188" i="25"/>
  <c r="O188" i="25"/>
  <c r="N188" i="25"/>
  <c r="M188" i="25"/>
  <c r="L188" i="25"/>
  <c r="K188" i="25"/>
  <c r="J188" i="25"/>
  <c r="I188" i="25"/>
  <c r="L187" i="25"/>
  <c r="K187" i="25"/>
  <c r="J187" i="25"/>
  <c r="I187" i="25"/>
  <c r="L183" i="25"/>
  <c r="K183" i="25"/>
  <c r="J183" i="25"/>
  <c r="I183" i="25"/>
  <c r="L182" i="25"/>
  <c r="K182" i="25"/>
  <c r="J182" i="25"/>
  <c r="I182" i="25"/>
  <c r="L180" i="25"/>
  <c r="K180" i="25"/>
  <c r="J180" i="25"/>
  <c r="I180" i="25"/>
  <c r="L179" i="25"/>
  <c r="K179" i="25"/>
  <c r="J179" i="25"/>
  <c r="I179" i="25"/>
  <c r="L178" i="25"/>
  <c r="K178" i="25"/>
  <c r="J178" i="25"/>
  <c r="I178" i="25"/>
  <c r="L177" i="25"/>
  <c r="K177" i="25"/>
  <c r="J177" i="25"/>
  <c r="I177" i="25"/>
  <c r="L176" i="25"/>
  <c r="K176" i="25"/>
  <c r="J176" i="25"/>
  <c r="I176" i="25"/>
  <c r="L172" i="25"/>
  <c r="K172" i="25"/>
  <c r="J172" i="25"/>
  <c r="I172" i="25"/>
  <c r="L171" i="25"/>
  <c r="K171" i="25"/>
  <c r="J171" i="25"/>
  <c r="I171" i="25"/>
  <c r="L167" i="25"/>
  <c r="K167" i="25"/>
  <c r="J167" i="25"/>
  <c r="I167" i="25"/>
  <c r="L166" i="25"/>
  <c r="K166" i="25"/>
  <c r="J166" i="25"/>
  <c r="I166" i="25"/>
  <c r="L165" i="25"/>
  <c r="K165" i="25"/>
  <c r="J165" i="25"/>
  <c r="I165" i="25"/>
  <c r="L163" i="25"/>
  <c r="K163" i="25"/>
  <c r="J163" i="25"/>
  <c r="I163" i="25"/>
  <c r="L162" i="25"/>
  <c r="K162" i="25"/>
  <c r="J162" i="25"/>
  <c r="I162" i="25"/>
  <c r="L161" i="25"/>
  <c r="K161" i="25"/>
  <c r="J161" i="25"/>
  <c r="I161" i="25"/>
  <c r="L160" i="25"/>
  <c r="K160" i="25"/>
  <c r="J160" i="25"/>
  <c r="I160" i="25"/>
  <c r="L158" i="25"/>
  <c r="K158" i="25"/>
  <c r="J158" i="25"/>
  <c r="I158" i="25"/>
  <c r="L157" i="25"/>
  <c r="K157" i="25"/>
  <c r="J157" i="25"/>
  <c r="I157" i="25"/>
  <c r="L153" i="25"/>
  <c r="K153" i="25"/>
  <c r="J153" i="25"/>
  <c r="I153" i="25"/>
  <c r="L152" i="25"/>
  <c r="K152" i="25"/>
  <c r="J152" i="25"/>
  <c r="I152" i="25"/>
  <c r="L151" i="25"/>
  <c r="K151" i="25"/>
  <c r="J151" i="25"/>
  <c r="I151" i="25"/>
  <c r="L150" i="25"/>
  <c r="K150" i="25"/>
  <c r="J150" i="25"/>
  <c r="I150" i="25"/>
  <c r="L147" i="25"/>
  <c r="K147" i="25"/>
  <c r="J147" i="25"/>
  <c r="I147" i="25"/>
  <c r="L146" i="25"/>
  <c r="K146" i="25"/>
  <c r="J146" i="25"/>
  <c r="I146" i="25"/>
  <c r="L145" i="25"/>
  <c r="K145" i="25"/>
  <c r="J145" i="25"/>
  <c r="I145" i="25"/>
  <c r="L143" i="25"/>
  <c r="K143" i="25"/>
  <c r="J143" i="25"/>
  <c r="I143" i="25"/>
  <c r="L142" i="25"/>
  <c r="K142" i="25"/>
  <c r="J142" i="25"/>
  <c r="I142" i="25"/>
  <c r="L139" i="25"/>
  <c r="K139" i="25"/>
  <c r="J139" i="25"/>
  <c r="I139" i="25"/>
  <c r="L138" i="25"/>
  <c r="K138" i="25"/>
  <c r="J138" i="25"/>
  <c r="I138" i="25"/>
  <c r="L137" i="25"/>
  <c r="K137" i="25"/>
  <c r="J137" i="25"/>
  <c r="I137" i="25"/>
  <c r="L134" i="25"/>
  <c r="K134" i="25"/>
  <c r="J134" i="25"/>
  <c r="I134" i="25"/>
  <c r="L133" i="25"/>
  <c r="K133" i="25"/>
  <c r="J133" i="25"/>
  <c r="I133" i="25"/>
  <c r="L132" i="25"/>
  <c r="K132" i="25"/>
  <c r="J132" i="25"/>
  <c r="I132" i="25"/>
  <c r="L131" i="25"/>
  <c r="K131" i="25"/>
  <c r="J131" i="25"/>
  <c r="I131" i="25"/>
  <c r="L129" i="25"/>
  <c r="K129" i="25"/>
  <c r="J129" i="25"/>
  <c r="I129" i="25"/>
  <c r="L128" i="25"/>
  <c r="K128" i="25"/>
  <c r="J128" i="25"/>
  <c r="I128" i="25"/>
  <c r="L127" i="25"/>
  <c r="K127" i="25"/>
  <c r="J127" i="25"/>
  <c r="I127" i="25"/>
  <c r="L125" i="25"/>
  <c r="K125" i="25"/>
  <c r="J125" i="25"/>
  <c r="I125" i="25"/>
  <c r="L124" i="25"/>
  <c r="K124" i="25"/>
  <c r="J124" i="25"/>
  <c r="I124" i="25"/>
  <c r="L123" i="25"/>
  <c r="K123" i="25"/>
  <c r="J123" i="25"/>
  <c r="I123" i="25"/>
  <c r="L121" i="25"/>
  <c r="K121" i="25"/>
  <c r="J121" i="25"/>
  <c r="I121" i="25"/>
  <c r="L120" i="25"/>
  <c r="K120" i="25"/>
  <c r="J120" i="25"/>
  <c r="I120" i="25"/>
  <c r="L119" i="25"/>
  <c r="K119" i="25"/>
  <c r="J119" i="25"/>
  <c r="I119" i="25"/>
  <c r="L117" i="25"/>
  <c r="K117" i="25"/>
  <c r="J117" i="25"/>
  <c r="I117" i="25"/>
  <c r="L116" i="25"/>
  <c r="K116" i="25"/>
  <c r="J116" i="25"/>
  <c r="I116" i="25"/>
  <c r="L115" i="25"/>
  <c r="K115" i="25"/>
  <c r="J115" i="25"/>
  <c r="I115" i="25"/>
  <c r="L112" i="25"/>
  <c r="K112" i="25"/>
  <c r="J112" i="25"/>
  <c r="I112" i="25"/>
  <c r="L111" i="25"/>
  <c r="K111" i="25"/>
  <c r="J111" i="25"/>
  <c r="I111" i="25"/>
  <c r="L110" i="25"/>
  <c r="K110" i="25"/>
  <c r="J110" i="25"/>
  <c r="I110" i="25"/>
  <c r="L109" i="25"/>
  <c r="K109" i="25"/>
  <c r="J109" i="25"/>
  <c r="I109" i="25"/>
  <c r="L106" i="25"/>
  <c r="K106" i="25"/>
  <c r="J106" i="25"/>
  <c r="I106" i="25"/>
  <c r="L105" i="25"/>
  <c r="K105" i="25"/>
  <c r="J105" i="25"/>
  <c r="I105" i="25"/>
  <c r="L102" i="25"/>
  <c r="K102" i="25"/>
  <c r="J102" i="25"/>
  <c r="I102" i="25"/>
  <c r="L101" i="25"/>
  <c r="K101" i="25"/>
  <c r="J101" i="25"/>
  <c r="I101" i="25"/>
  <c r="L100" i="25"/>
  <c r="K100" i="25"/>
  <c r="J100" i="25"/>
  <c r="I100" i="25"/>
  <c r="L97" i="25"/>
  <c r="K97" i="25"/>
  <c r="J97" i="25"/>
  <c r="I97" i="25"/>
  <c r="L96" i="25"/>
  <c r="K96" i="25"/>
  <c r="J96" i="25"/>
  <c r="I96" i="25"/>
  <c r="L95" i="25"/>
  <c r="K95" i="25"/>
  <c r="J95" i="25"/>
  <c r="I95" i="25"/>
  <c r="L92" i="25"/>
  <c r="K92" i="25"/>
  <c r="J92" i="25"/>
  <c r="I92" i="25"/>
  <c r="L91" i="25"/>
  <c r="K91" i="25"/>
  <c r="J91" i="25"/>
  <c r="I91" i="25"/>
  <c r="L90" i="25"/>
  <c r="K90" i="25"/>
  <c r="J90" i="25"/>
  <c r="I90" i="25"/>
  <c r="L89" i="25"/>
  <c r="K89" i="25"/>
  <c r="J89" i="25"/>
  <c r="I89" i="25"/>
  <c r="L85" i="25"/>
  <c r="K85" i="25"/>
  <c r="J85" i="25"/>
  <c r="I85" i="25"/>
  <c r="L84" i="25"/>
  <c r="K84" i="25"/>
  <c r="J84" i="25"/>
  <c r="I84" i="25"/>
  <c r="L83" i="25"/>
  <c r="K83" i="25"/>
  <c r="J83" i="25"/>
  <c r="I83" i="25"/>
  <c r="L82" i="25"/>
  <c r="K82" i="25"/>
  <c r="J82" i="25"/>
  <c r="I82" i="25"/>
  <c r="L80" i="25"/>
  <c r="K80" i="25"/>
  <c r="J80" i="25"/>
  <c r="I80" i="25"/>
  <c r="L79" i="25"/>
  <c r="K79" i="25"/>
  <c r="J79" i="25"/>
  <c r="I79" i="25"/>
  <c r="L78" i="25"/>
  <c r="K78" i="25"/>
  <c r="J78" i="25"/>
  <c r="I78" i="25"/>
  <c r="L74" i="25"/>
  <c r="K74" i="25"/>
  <c r="J74" i="25"/>
  <c r="I74" i="25"/>
  <c r="L73" i="25"/>
  <c r="K73" i="25"/>
  <c r="J73" i="25"/>
  <c r="I73" i="25"/>
  <c r="L69" i="25"/>
  <c r="K69" i="25"/>
  <c r="J69" i="25"/>
  <c r="I69" i="25"/>
  <c r="L68" i="25"/>
  <c r="K68" i="25"/>
  <c r="J68" i="25"/>
  <c r="I68" i="25"/>
  <c r="L64" i="25"/>
  <c r="K64" i="25"/>
  <c r="J64" i="25"/>
  <c r="I64" i="25"/>
  <c r="L63" i="25"/>
  <c r="K63" i="25"/>
  <c r="J63" i="25"/>
  <c r="I63" i="25"/>
  <c r="L62" i="25"/>
  <c r="K62" i="25"/>
  <c r="J62" i="25"/>
  <c r="I62" i="25"/>
  <c r="L61" i="25"/>
  <c r="K61" i="25"/>
  <c r="J61" i="25"/>
  <c r="I61" i="25"/>
  <c r="L45" i="25"/>
  <c r="K45" i="25"/>
  <c r="J45" i="25"/>
  <c r="I45" i="25"/>
  <c r="L44" i="25"/>
  <c r="K44" i="25"/>
  <c r="J44" i="25"/>
  <c r="I44" i="25"/>
  <c r="L43" i="25"/>
  <c r="K43" i="25"/>
  <c r="J43" i="25"/>
  <c r="I43" i="25"/>
  <c r="L42" i="25"/>
  <c r="K42" i="25"/>
  <c r="J42" i="25"/>
  <c r="I42" i="25"/>
  <c r="L40" i="25"/>
  <c r="K40" i="25"/>
  <c r="J40" i="25"/>
  <c r="I40" i="25"/>
  <c r="L39" i="25"/>
  <c r="K39" i="25"/>
  <c r="J39" i="25"/>
  <c r="I39" i="25"/>
  <c r="L38" i="25"/>
  <c r="K38" i="25"/>
  <c r="J38" i="25"/>
  <c r="I38" i="25"/>
  <c r="L36" i="25"/>
  <c r="K36" i="25"/>
  <c r="J36" i="25"/>
  <c r="I36" i="25"/>
  <c r="L34" i="25"/>
  <c r="K34" i="25"/>
  <c r="J34" i="25"/>
  <c r="I34" i="25"/>
  <c r="L33" i="25"/>
  <c r="K33" i="25"/>
  <c r="J33" i="25"/>
  <c r="I33" i="25"/>
  <c r="L32" i="25"/>
  <c r="K32" i="25"/>
  <c r="J32" i="25"/>
  <c r="I32" i="25"/>
  <c r="L31" i="25"/>
  <c r="K31" i="25"/>
  <c r="J31" i="25"/>
  <c r="I31" i="25"/>
  <c r="L30" i="25"/>
  <c r="L360" i="25" s="1"/>
  <c r="K30" i="25"/>
  <c r="K360" i="25" s="1"/>
  <c r="J30" i="25"/>
  <c r="J360" i="25" s="1"/>
  <c r="I30" i="25"/>
  <c r="I360" i="25" s="1"/>
  <c r="I34" i="1"/>
  <c r="J34" i="1"/>
  <c r="J33" i="1"/>
  <c r="J32" i="1" s="1"/>
  <c r="K34" i="1"/>
  <c r="K33" i="1"/>
  <c r="K32" i="1"/>
  <c r="L34" i="1"/>
  <c r="L33" i="1"/>
  <c r="L32" i="1"/>
  <c r="I36" i="1"/>
  <c r="I33" i="1" s="1"/>
  <c r="I32" i="1" s="1"/>
  <c r="J36" i="1"/>
  <c r="K36" i="1"/>
  <c r="L36" i="1"/>
  <c r="I40" i="1"/>
  <c r="I39" i="1" s="1"/>
  <c r="I38" i="1" s="1"/>
  <c r="J40" i="1"/>
  <c r="J39" i="1"/>
  <c r="J38" i="1" s="1"/>
  <c r="K40" i="1"/>
  <c r="K39" i="1" s="1"/>
  <c r="K38" i="1" s="1"/>
  <c r="L40" i="1"/>
  <c r="L39" i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/>
  <c r="J78" i="1" s="1"/>
  <c r="K80" i="1"/>
  <c r="K79" i="1" s="1"/>
  <c r="K78" i="1" s="1"/>
  <c r="L80" i="1"/>
  <c r="L79" i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/>
  <c r="J90" i="1" s="1"/>
  <c r="K92" i="1"/>
  <c r="K91" i="1" s="1"/>
  <c r="K90" i="1" s="1"/>
  <c r="L92" i="1"/>
  <c r="L91" i="1"/>
  <c r="L90" i="1"/>
  <c r="I97" i="1"/>
  <c r="I96" i="1"/>
  <c r="I95" i="1" s="1"/>
  <c r="J97" i="1"/>
  <c r="J96" i="1"/>
  <c r="J95" i="1" s="1"/>
  <c r="K97" i="1"/>
  <c r="K96" i="1"/>
  <c r="K95" i="1" s="1"/>
  <c r="L97" i="1"/>
  <c r="L96" i="1" s="1"/>
  <c r="L95" i="1" s="1"/>
  <c r="I102" i="1"/>
  <c r="I101" i="1"/>
  <c r="I100" i="1" s="1"/>
  <c r="J102" i="1"/>
  <c r="J101" i="1" s="1"/>
  <c r="J100" i="1" s="1"/>
  <c r="K102" i="1"/>
  <c r="K101" i="1"/>
  <c r="K100" i="1" s="1"/>
  <c r="L102" i="1"/>
  <c r="L101" i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/>
  <c r="J110" i="1" s="1"/>
  <c r="K112" i="1"/>
  <c r="K111" i="1" s="1"/>
  <c r="K110" i="1" s="1"/>
  <c r="L112" i="1"/>
  <c r="L111" i="1"/>
  <c r="L110" i="1" s="1"/>
  <c r="I117" i="1"/>
  <c r="I116" i="1" s="1"/>
  <c r="I115" i="1" s="1"/>
  <c r="J117" i="1"/>
  <c r="J116" i="1"/>
  <c r="J115" i="1" s="1"/>
  <c r="K117" i="1"/>
  <c r="K116" i="1" s="1"/>
  <c r="K115" i="1" s="1"/>
  <c r="L117" i="1"/>
  <c r="L116" i="1"/>
  <c r="L115" i="1" s="1"/>
  <c r="I121" i="1"/>
  <c r="I120" i="1" s="1"/>
  <c r="I119" i="1" s="1"/>
  <c r="J121" i="1"/>
  <c r="J120" i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/>
  <c r="J123" i="1" s="1"/>
  <c r="K125" i="1"/>
  <c r="K124" i="1" s="1"/>
  <c r="K123" i="1" s="1"/>
  <c r="L125" i="1"/>
  <c r="L124" i="1"/>
  <c r="L123" i="1" s="1"/>
  <c r="I129" i="1"/>
  <c r="I128" i="1" s="1"/>
  <c r="I127" i="1" s="1"/>
  <c r="J129" i="1"/>
  <c r="J128" i="1"/>
  <c r="J127" i="1" s="1"/>
  <c r="K129" i="1"/>
  <c r="K128" i="1" s="1"/>
  <c r="K127" i="1" s="1"/>
  <c r="L129" i="1"/>
  <c r="L128" i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/>
  <c r="J137" i="1" s="1"/>
  <c r="K139" i="1"/>
  <c r="K138" i="1" s="1"/>
  <c r="K137" i="1" s="1"/>
  <c r="L139" i="1"/>
  <c r="L138" i="1"/>
  <c r="L137" i="1" s="1"/>
  <c r="I143" i="1"/>
  <c r="I142" i="1"/>
  <c r="J143" i="1"/>
  <c r="J142" i="1"/>
  <c r="K143" i="1"/>
  <c r="K142" i="1" s="1"/>
  <c r="L143" i="1"/>
  <c r="L142" i="1"/>
  <c r="I147" i="1"/>
  <c r="I146" i="1" s="1"/>
  <c r="I145" i="1" s="1"/>
  <c r="J147" i="1"/>
  <c r="J146" i="1"/>
  <c r="J145" i="1" s="1"/>
  <c r="K147" i="1"/>
  <c r="K146" i="1" s="1"/>
  <c r="K145" i="1" s="1"/>
  <c r="L147" i="1"/>
  <c r="L146" i="1"/>
  <c r="L145" i="1" s="1"/>
  <c r="I153" i="1"/>
  <c r="I152" i="1"/>
  <c r="J153" i="1"/>
  <c r="J152" i="1" s="1"/>
  <c r="K153" i="1"/>
  <c r="K152" i="1" s="1"/>
  <c r="L153" i="1"/>
  <c r="L152" i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/>
  <c r="J161" i="1" s="1"/>
  <c r="K163" i="1"/>
  <c r="K162" i="1" s="1"/>
  <c r="K161" i="1" s="1"/>
  <c r="L163" i="1"/>
  <c r="L162" i="1"/>
  <c r="L161" i="1" s="1"/>
  <c r="I167" i="1"/>
  <c r="I166" i="1" s="1"/>
  <c r="J167" i="1"/>
  <c r="J166" i="1" s="1"/>
  <c r="K167" i="1"/>
  <c r="K166" i="1" s="1"/>
  <c r="K165" i="1" s="1"/>
  <c r="L167" i="1"/>
  <c r="L166" i="1"/>
  <c r="I172" i="1"/>
  <c r="I171" i="1" s="1"/>
  <c r="J172" i="1"/>
  <c r="J171" i="1" s="1"/>
  <c r="K172" i="1"/>
  <c r="K171" i="1" s="1"/>
  <c r="L172" i="1"/>
  <c r="L171" i="1"/>
  <c r="I180" i="1"/>
  <c r="I179" i="1"/>
  <c r="J180" i="1"/>
  <c r="J179" i="1"/>
  <c r="K180" i="1"/>
  <c r="K179" i="1" s="1"/>
  <c r="L180" i="1"/>
  <c r="L179" i="1" s="1"/>
  <c r="I183" i="1"/>
  <c r="I182" i="1"/>
  <c r="J183" i="1"/>
  <c r="J182" i="1"/>
  <c r="K183" i="1"/>
  <c r="K182" i="1" s="1"/>
  <c r="L183" i="1"/>
  <c r="L182" i="1" s="1"/>
  <c r="I188" i="1"/>
  <c r="I187" i="1"/>
  <c r="J188" i="1"/>
  <c r="J187" i="1"/>
  <c r="K188" i="1"/>
  <c r="K187" i="1" s="1"/>
  <c r="L188" i="1"/>
  <c r="L187" i="1" s="1"/>
  <c r="M188" i="1"/>
  <c r="N188" i="1"/>
  <c r="O188" i="1"/>
  <c r="P188" i="1"/>
  <c r="I194" i="1"/>
  <c r="I193" i="1"/>
  <c r="J194" i="1"/>
  <c r="J193" i="1"/>
  <c r="K194" i="1"/>
  <c r="K193" i="1" s="1"/>
  <c r="L194" i="1"/>
  <c r="L193" i="1" s="1"/>
  <c r="I199" i="1"/>
  <c r="I198" i="1"/>
  <c r="J199" i="1"/>
  <c r="J198" i="1"/>
  <c r="K199" i="1"/>
  <c r="K198" i="1" s="1"/>
  <c r="L199" i="1"/>
  <c r="L198" i="1" s="1"/>
  <c r="I203" i="1"/>
  <c r="I202" i="1" s="1"/>
  <c r="I201" i="1" s="1"/>
  <c r="J203" i="1"/>
  <c r="J202" i="1"/>
  <c r="J201" i="1" s="1"/>
  <c r="K203" i="1"/>
  <c r="K202" i="1" s="1"/>
  <c r="K201" i="1" s="1"/>
  <c r="L203" i="1"/>
  <c r="L202" i="1"/>
  <c r="L201" i="1" s="1"/>
  <c r="I210" i="1"/>
  <c r="I209" i="1" s="1"/>
  <c r="J210" i="1"/>
  <c r="J209" i="1" s="1"/>
  <c r="K210" i="1"/>
  <c r="K209" i="1" s="1"/>
  <c r="K208" i="1" s="1"/>
  <c r="L210" i="1"/>
  <c r="L209" i="1"/>
  <c r="I213" i="1"/>
  <c r="I212" i="1" s="1"/>
  <c r="J213" i="1"/>
  <c r="J212" i="1" s="1"/>
  <c r="K213" i="1"/>
  <c r="K212" i="1" s="1"/>
  <c r="L213" i="1"/>
  <c r="L212" i="1"/>
  <c r="I222" i="1"/>
  <c r="I221" i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/>
  <c r="J233" i="1"/>
  <c r="J232" i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/>
  <c r="L257" i="1"/>
  <c r="L256" i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/>
  <c r="I289" i="1"/>
  <c r="I288" i="1"/>
  <c r="J289" i="1"/>
  <c r="J288" i="1"/>
  <c r="K289" i="1"/>
  <c r="K288" i="1"/>
  <c r="L289" i="1"/>
  <c r="L288" i="1"/>
  <c r="I292" i="1"/>
  <c r="I291" i="1"/>
  <c r="J292" i="1"/>
  <c r="J291" i="1"/>
  <c r="K292" i="1"/>
  <c r="K291" i="1"/>
  <c r="L292" i="1"/>
  <c r="L291" i="1"/>
  <c r="I298" i="1"/>
  <c r="I297" i="1" s="1"/>
  <c r="J298" i="1"/>
  <c r="J297" i="1" s="1"/>
  <c r="K298" i="1"/>
  <c r="K297" i="1" s="1"/>
  <c r="L298" i="1"/>
  <c r="I300" i="1"/>
  <c r="J300" i="1"/>
  <c r="K300" i="1"/>
  <c r="L300" i="1"/>
  <c r="L297" i="1" s="1"/>
  <c r="I303" i="1"/>
  <c r="J303" i="1"/>
  <c r="K303" i="1"/>
  <c r="L303" i="1"/>
  <c r="I307" i="1"/>
  <c r="I306" i="1" s="1"/>
  <c r="J307" i="1"/>
  <c r="J306" i="1" s="1"/>
  <c r="K307" i="1"/>
  <c r="K306" i="1"/>
  <c r="L307" i="1"/>
  <c r="L306" i="1"/>
  <c r="I311" i="1"/>
  <c r="I310" i="1" s="1"/>
  <c r="J311" i="1"/>
  <c r="J310" i="1" s="1"/>
  <c r="K311" i="1"/>
  <c r="K310" i="1"/>
  <c r="L311" i="1"/>
  <c r="L310" i="1"/>
  <c r="I315" i="1"/>
  <c r="I314" i="1" s="1"/>
  <c r="J315" i="1"/>
  <c r="J314" i="1" s="1"/>
  <c r="K315" i="1"/>
  <c r="K314" i="1" s="1"/>
  <c r="L315" i="1"/>
  <c r="L314" i="1" s="1"/>
  <c r="J318" i="1"/>
  <c r="I319" i="1"/>
  <c r="I318" i="1"/>
  <c r="J319" i="1"/>
  <c r="K319" i="1"/>
  <c r="K318" i="1" s="1"/>
  <c r="L319" i="1"/>
  <c r="L318" i="1" s="1"/>
  <c r="J321" i="1"/>
  <c r="I322" i="1"/>
  <c r="I321" i="1"/>
  <c r="J322" i="1"/>
  <c r="K322" i="1"/>
  <c r="K321" i="1" s="1"/>
  <c r="L322" i="1"/>
  <c r="L321" i="1" s="1"/>
  <c r="J324" i="1"/>
  <c r="I325" i="1"/>
  <c r="I324" i="1"/>
  <c r="J325" i="1"/>
  <c r="K325" i="1"/>
  <c r="K324" i="1" s="1"/>
  <c r="L325" i="1"/>
  <c r="L324" i="1" s="1"/>
  <c r="I330" i="1"/>
  <c r="I329" i="1" s="1"/>
  <c r="J330" i="1"/>
  <c r="J329" i="1" s="1"/>
  <c r="K330" i="1"/>
  <c r="K329" i="1"/>
  <c r="L330" i="1"/>
  <c r="L329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/>
  <c r="L339" i="1"/>
  <c r="L338" i="1"/>
  <c r="I343" i="1"/>
  <c r="I342" i="1" s="1"/>
  <c r="J343" i="1"/>
  <c r="J342" i="1" s="1"/>
  <c r="K343" i="1"/>
  <c r="K342" i="1"/>
  <c r="L343" i="1"/>
  <c r="L342" i="1"/>
  <c r="I347" i="1"/>
  <c r="I346" i="1" s="1"/>
  <c r="J347" i="1"/>
  <c r="J346" i="1" s="1"/>
  <c r="K347" i="1"/>
  <c r="K346" i="1"/>
  <c r="L347" i="1"/>
  <c r="L346" i="1"/>
  <c r="I351" i="1"/>
  <c r="I350" i="1" s="1"/>
  <c r="J351" i="1"/>
  <c r="J350" i="1" s="1"/>
  <c r="K351" i="1"/>
  <c r="K350" i="1"/>
  <c r="L351" i="1"/>
  <c r="L350" i="1"/>
  <c r="I354" i="1"/>
  <c r="I353" i="1" s="1"/>
  <c r="J354" i="1"/>
  <c r="J353" i="1" s="1"/>
  <c r="K354" i="1"/>
  <c r="K353" i="1"/>
  <c r="L354" i="1"/>
  <c r="L353" i="1"/>
  <c r="I357" i="1"/>
  <c r="I356" i="1" s="1"/>
  <c r="J357" i="1"/>
  <c r="J356" i="1" s="1"/>
  <c r="K357" i="1"/>
  <c r="K356" i="1"/>
  <c r="L357" i="1"/>
  <c r="L356" i="1"/>
  <c r="L328" i="1"/>
  <c r="K263" i="1"/>
  <c r="I263" i="1"/>
  <c r="I231" i="1"/>
  <c r="I208" i="1"/>
  <c r="I178" i="1"/>
  <c r="I165" i="1"/>
  <c r="I160" i="1" s="1"/>
  <c r="K160" i="1"/>
  <c r="L131" i="1"/>
  <c r="K328" i="1"/>
  <c r="I296" i="1"/>
  <c r="L263" i="1"/>
  <c r="J263" i="1"/>
  <c r="L231" i="1"/>
  <c r="L230" i="1"/>
  <c r="J231" i="1"/>
  <c r="L208" i="1"/>
  <c r="J208" i="1"/>
  <c r="L178" i="1"/>
  <c r="L177" i="1" s="1"/>
  <c r="J178" i="1"/>
  <c r="J177" i="1" s="1"/>
  <c r="L165" i="1"/>
  <c r="J165" i="1"/>
  <c r="L160" i="1"/>
  <c r="J160" i="1"/>
  <c r="L151" i="1"/>
  <c r="L150" i="1" s="1"/>
  <c r="J151" i="1"/>
  <c r="J150" i="1" s="1"/>
  <c r="J131" i="1"/>
  <c r="K109" i="1"/>
  <c r="I109" i="1"/>
  <c r="K89" i="1"/>
  <c r="I89" i="1"/>
  <c r="K62" i="1"/>
  <c r="K61" i="1"/>
  <c r="I62" i="1"/>
  <c r="I61" i="1"/>
  <c r="K31" i="1"/>
  <c r="I31" i="1"/>
  <c r="K131" i="1"/>
  <c r="I131" i="1"/>
  <c r="L109" i="1"/>
  <c r="J109" i="1"/>
  <c r="L89" i="1"/>
  <c r="J89" i="1"/>
  <c r="L62" i="1"/>
  <c r="L61" i="1" s="1"/>
  <c r="L30" i="1" s="1"/>
  <c r="J62" i="1"/>
  <c r="J61" i="1" s="1"/>
  <c r="J30" i="1" s="1"/>
  <c r="L31" i="1"/>
  <c r="J31" i="1"/>
  <c r="J230" i="1"/>
  <c r="I177" i="1"/>
  <c r="I230" i="1"/>
  <c r="I328" i="1" l="1"/>
  <c r="I295" i="1" s="1"/>
  <c r="I176" i="1" s="1"/>
  <c r="K296" i="1"/>
  <c r="K295" i="1" s="1"/>
  <c r="J328" i="1"/>
  <c r="L296" i="1"/>
  <c r="L295" i="1" s="1"/>
  <c r="L176" i="1" s="1"/>
  <c r="L360" i="1" s="1"/>
  <c r="K231" i="1"/>
  <c r="K230" i="1" s="1"/>
  <c r="K178" i="1"/>
  <c r="K177" i="1" s="1"/>
  <c r="K176" i="1" s="1"/>
  <c r="J296" i="1"/>
  <c r="J295" i="1" s="1"/>
  <c r="J176" i="1" s="1"/>
  <c r="J360" i="1" s="1"/>
  <c r="K151" i="1"/>
  <c r="K150" i="1" s="1"/>
  <c r="K30" i="1" s="1"/>
  <c r="K360" i="1" s="1"/>
  <c r="I151" i="1"/>
  <c r="I150" i="1" s="1"/>
  <c r="I30" i="1" s="1"/>
  <c r="I360" i="1" l="1"/>
</calcChain>
</file>

<file path=xl/sharedStrings.xml><?xml version="1.0" encoding="utf-8"?>
<sst xmlns="http://schemas.openxmlformats.org/spreadsheetml/2006/main" count="6049" uniqueCount="505">
  <si>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</si>
  <si>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</si>
  <si>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</si>
  <si>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</si>
  <si>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</si>
  <si>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</si>
  <si>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Vėžaičių pagrindinė mokykla, 191793430, Gargždų g. 28, LT-96216 Vėžaičiai.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</si>
  <si>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</si>
  <si>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</si>
  <si>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</si>
  <si>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</si>
  <si>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</si>
  <si>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</si>
  <si>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</si>
  <si>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</si>
  <si>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</si>
  <si>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</si>
  <si>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</si>
  <si>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</si>
  <si>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191793430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</si>
  <si>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</si>
  <si>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</si>
  <si>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</si>
  <si>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</si>
  <si>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</si>
  <si>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</si>
  <si>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</si>
  <si>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</si>
  <si>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</si>
  <si>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</si>
  <si>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</si>
  <si>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</si>
  <si>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</si>
  <si>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</si>
  <si>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</si>
  <si>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</si>
  <si>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</si>
  <si>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</si>
  <si>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</si>
  <si>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</si>
  <si>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</si>
  <si>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</si>
  <si>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</si>
  <si>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</si>
  <si>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</si>
  <si>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</si>
  <si>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</si>
  <si>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</si>
  <si>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</si>
  <si>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</si>
  <si>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</si>
  <si>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</si>
  <si>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</si>
  <si>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</si>
  <si>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</si>
  <si>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</si>
  <si>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</si>
  <si>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</si>
  <si>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</si>
  <si>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</si>
  <si>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</si>
  <si>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</si>
  <si>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</si>
  <si>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</si>
  <si>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</si>
  <si>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</si>
  <si>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</si>
  <si>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</si>
  <si>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</si>
  <si>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</si>
  <si>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</si>
  <si>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</si>
  <si>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</si>
  <si>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</si>
  <si>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</si>
  <si>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</si>
  <si>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</si>
  <si>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</si>
  <si>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</si>
  <si>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</si>
  <si>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</si>
  <si>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</si>
  <si>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</si>
  <si>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</si>
  <si>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</si>
  <si>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</si>
  <si>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</si>
  <si>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</si>
  <si>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</si>
  <si>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</si>
  <si>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</si>
  <si>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</si>
  <si>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</si>
  <si>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</si>
  <si>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</si>
  <si>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</si>
  <si>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</si>
  <si>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</si>
  <si>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</si>
  <si>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</si>
  <si>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</si>
  <si>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</si>
  <si>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</si>
  <si>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</si>
  <si>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</si>
  <si>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</si>
  <si>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</si>
  <si>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</si>
  <si>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</si>
  <si>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</si>
  <si>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</si>
  <si>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</si>
  <si>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</si>
  <si>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</si>
  <si>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</si>
  <si>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</si>
  <si>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</si>
  <si>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</si>
  <si>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</si>
  <si>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</si>
  <si>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</si>
  <si>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</si>
  <si>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</si>
  <si>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</si>
  <si>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</si>
  <si>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</si>
  <si>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</si>
  <si>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</si>
  <si>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</si>
  <si>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</si>
  <si>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</si>
  <si>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</si>
  <si>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</si>
  <si>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</si>
  <si>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</si>
  <si>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</si>
  <si>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</si>
  <si>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</si>
  <si>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</si>
  <si>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</si>
  <si>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</si>
  <si>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</si>
  <si>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</si>
  <si>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</si>
  <si>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</si>
  <si>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</si>
  <si>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</si>
  <si>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</si>
  <si>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</si>
  <si>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</si>
  <si>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</si>
  <si>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</si>
  <si>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</si>
  <si>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</si>
  <si>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</si>
  <si>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</si>
  <si>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</si>
  <si>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</si>
  <si>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</si>
  <si>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</si>
  <si>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</si>
  <si>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</si>
  <si>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</si>
  <si>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</si>
  <si>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</si>
  <si>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</si>
  <si>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</si>
  <si>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</si>
  <si>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</si>
  <si>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</si>
  <si>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</si>
  <si>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</si>
  <si>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</si>
  <si>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</si>
  <si>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</si>
  <si>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</si>
  <si>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</si>
  <si>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</si>
  <si>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</si>
  <si>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</si>
  <si>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</si>
  <si>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</si>
  <si>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</si>
  <si>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</si>
  <si>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</si>
  <si>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</si>
  <si>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</si>
  <si>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</si>
  <si>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</si>
  <si>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</si>
  <si>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</si>
  <si>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</si>
  <si>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</si>
  <si>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</si>
  <si>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</si>
  <si>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</si>
  <si>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</si>
  <si>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</si>
  <si>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</si>
  <si>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</si>
  <si>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</si>
  <si>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</si>
  <si>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</si>
  <si>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</si>
  <si>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</si>
  <si>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</si>
  <si>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</si>
  <si>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</si>
  <si>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</si>
  <si>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</si>
  <si>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</si>
  <si>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</si>
  <si>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</si>
  <si>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</si>
  <si>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</si>
  <si>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</si>
  <si>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</si>
  <si>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</si>
  <si>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</si>
  <si>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</si>
  <si>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</si>
  <si>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</si>
  <si>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</si>
  <si>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</si>
  <si>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</si>
  <si>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</si>
  <si>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</si>
  <si>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Dalia Baliutavičienė</t>
  </si>
  <si>
    <t xml:space="preserve">      (įstaigos vadovo ar jo įgalioto asmens pareigų  pavadinimas)</t>
  </si>
  <si>
    <t>(parašas)</t>
  </si>
  <si>
    <t>(vardas ir pavardė)</t>
  </si>
  <si>
    <t>Vyr. buhalterė</t>
  </si>
  <si>
    <t>Irma Žemgulienė</t>
  </si>
  <si>
    <t xml:space="preserve">  (vyriausiasis buhalteris (buhalteris)/centralizuotos apskaitos įstaigos vadovas arba jo įgaliotas asmuo</t>
  </si>
  <si>
    <t>2020.07.01 Nr.________________</t>
  </si>
  <si>
    <t>Žinių visuomenės plėtros programa</t>
  </si>
  <si>
    <t>Mokyklos, priskiriamos pradinės mokyklos tipui, kitos mokyklos, vykdančios priešmokyklinio ugdymo pr</t>
  </si>
  <si>
    <t>1.1.1.24. Bendrųjų ugdymo planų, ikimokyklinio ir priešmokyklinio ugdymo programos įgyvendinimas bei tinkamos ugdymo aplinkos užtikrinimas Vėžaičių pagrindinėje mokykloje</t>
  </si>
  <si>
    <t>ML</t>
  </si>
  <si>
    <t>09</t>
  </si>
  <si>
    <t>01</t>
  </si>
  <si>
    <t>02</t>
  </si>
  <si>
    <t>Mokymo lėšos</t>
  </si>
  <si>
    <t>Mokyklos, priskiriamos pagrindinės mokyklos tipui</t>
  </si>
  <si>
    <t>S</t>
  </si>
  <si>
    <t>Pajamos už paslaugas ir nuomą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</si>
  <si>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</si>
  <si>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</si>
  <si>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</si>
  <si>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 xml:space="preserve">P A T V I R T I N T A </t>
  </si>
  <si>
    <t>Klaipėdos rajono savivaldybės</t>
  </si>
  <si>
    <t>administracijos direktoriaus</t>
  </si>
  <si>
    <t>Klaipėdos r. Vėžaičių pagrindinė mokykla</t>
  </si>
  <si>
    <t>2018 m. vasario 6 d.</t>
  </si>
  <si>
    <t>(Įstaigos pavadinimas)</t>
  </si>
  <si>
    <t>įsakymu Nr.(5.1.1) AV - 306</t>
  </si>
  <si>
    <t>191793430, Gargždų g. 28, LT-96216 Vėžaičiai, Klaipėdos r.</t>
  </si>
  <si>
    <t>(Registracijos kodas ir buveinės adresas)</t>
  </si>
  <si>
    <t>Metinė, ketvirtinė, mėnesinė</t>
  </si>
  <si>
    <t xml:space="preserve"> PAŽYMA APIE PAJAMAS UŽ PASLAUGAS IR NUOMĄ  2020 M. BIRŽELIO 30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</si>
  <si>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</si>
  <si>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</si>
  <si>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</si>
  <si>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</si>
  <si>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</si>
  <si>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</si>
  <si>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</si>
  <si>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</si>
  <si>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</si>
  <si>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</si>
  <si>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</si>
  <si>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</si>
  <si>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</si>
  <si>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</si>
  <si>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</si>
  <si>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</si>
  <si>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</si>
  <si>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</si>
  <si>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</si>
  <si>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</si>
  <si>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</si>
  <si>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</si>
  <si>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</si>
  <si>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</si>
  <si>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</si>
  <si>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</si>
  <si>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</si>
  <si>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</si>
  <si>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</si>
  <si>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</si>
  <si>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</si>
  <si>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</si>
  <si>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</si>
  <si>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</si>
  <si>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</si>
  <si>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Vėžaičių pagrindinė mokykla, 191793430</t>
  </si>
  <si>
    <t>(įstaigos pavadinimas, kodas)</t>
  </si>
  <si>
    <t>SAVIVALDYBĖS BIUDŽETINIŲ ĮSTAIGŲ  PAJAMŲ ĮMOKŲ ATASKAITA UŽ  2020 METŲ II KETVIRTĮ</t>
  </si>
  <si>
    <t xml:space="preserve">2020-07-01 Nr. </t>
  </si>
  <si>
    <t>(data)</t>
  </si>
  <si>
    <t>Vėžaičiai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</si>
  <si>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</si>
  <si>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</si>
  <si>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</si>
  <si>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</si>
  <si>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</si>
  <si>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</si>
  <si>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</si>
  <si>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</si>
  <si>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</si>
  <si>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</si>
  <si>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</si>
  <si>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</si>
  <si>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</si>
  <si>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</si>
  <si>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</si>
  <si>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Vėžaičių pagrindinė mokykla</t>
  </si>
  <si>
    <t>Klaipėdos raj.savivaldybės administracijos (Biudžeto ir ekonomikos skyriui)</t>
  </si>
  <si>
    <t>PAŽYMA DĖL GAUTINŲ, GAUTŲ IR GRĄŽINTINŲ FINANSAVIMO SUMŲ</t>
  </si>
  <si>
    <t>2020 07 01 Nr.______</t>
  </si>
  <si>
    <t>Gargždų g. 28, LT-96216 Vėžaičiai.</t>
  </si>
  <si>
    <t>Ataskaitinis laikotarpis:</t>
  </si>
  <si>
    <t>2020-06-30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</si>
  <si>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</si>
  <si>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</si>
  <si>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</si>
  <si>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</si>
  <si>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</si>
  <si>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</si>
  <si>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</si>
  <si>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</si>
  <si>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09.01.02.01.</t>
  </si>
  <si>
    <t>Iš viso</t>
  </si>
  <si>
    <t>09.02.01.01.</t>
  </si>
  <si>
    <t>Ilgalaikiam turtui įsigyti</t>
  </si>
  <si>
    <t>Atsargoms</t>
  </si>
  <si>
    <t>(Parašas) (Vardas ir pavardė)</t>
  </si>
  <si>
    <t>Forma Nr. B-2   metinė, ketvirtinė                                                  patvirtinta Klaipėdos rajono savivaldybės administracijos direktoriaus  2020 m.  balandžio  1 d. įsakymu Nr AV-724</t>
  </si>
  <si>
    <t>Klaipėdos r. Vėžaičių pagrindinė mokykla, 191793430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</si>
  <si>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</si>
  <si>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</si>
  <si>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</si>
  <si>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</si>
  <si>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</si>
  <si>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</si>
  <si>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</si>
  <si>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</si>
  <si>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</si>
  <si>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</si>
  <si>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</si>
  <si>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 xml:space="preserve">Programa: 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</si>
  <si>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</si>
  <si>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</si>
  <si>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</si>
  <si>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</si>
  <si>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</si>
  <si>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</si>
  <si>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</si>
  <si>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</si>
  <si>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</si>
  <si>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</si>
  <si>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</si>
  <si>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</si>
  <si>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</si>
  <si>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</si>
  <si>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</si>
  <si>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</si>
  <si>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</si>
  <si>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</si>
  <si>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</si>
  <si>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</si>
  <si>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</si>
  <si>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</si>
  <si>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</si>
  <si>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</si>
  <si>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</si>
  <si>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</si>
  <si>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</si>
  <si>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</si>
  <si>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</si>
  <si>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</si>
  <si>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</si>
  <si>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</si>
  <si>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IKIMOKYKLINIŲ, VISŲ TIPŲ BENDROJO UGDYMO MOKYKLŲ, KITŲ ŠVIETIMO ĮSTAIGŲ TINKLO, KONTINGENTO, ETATŲ  IR IŠLAIDŲ DARBO UŽMOKESČIUI  PLANO ĮVYKDYMO ATASKAITA 2020 m. birželio mėn. 30 d.</t>
  </si>
  <si>
    <t>IKIMOKYKLINIŲ, VISŲ TIPŲ BENDROJO UGDYMO MOKYKLŲ, KITŲ ŠVIETIMO ĮSTAIGŲ TINKLO, KONTINGENTO, ETATŲ  IR IŠLAIDŲ DARBO UŽMOKESČIUI  PLANO ĮVYKDYMO ATASKAITA 2020 m. birželio  mėn. 30 d.</t>
  </si>
  <si>
    <t>Klaipėdos rajonas Vėžaičių pagrindinė mokykla</t>
  </si>
  <si>
    <t>Pareigybės pavadinimas</t>
  </si>
  <si>
    <t>pareigybių skaičius</t>
  </si>
  <si>
    <t>1.</t>
  </si>
  <si>
    <t>Pailgintos mokymosi dienos grupės auklėtojas</t>
  </si>
  <si>
    <t>2.</t>
  </si>
  <si>
    <t>Pagalbinis darbininkas</t>
  </si>
  <si>
    <t>Direktorė .......................................................................</t>
  </si>
  <si>
    <t>Vardas, pavardė</t>
  </si>
  <si>
    <t>Vyr. buhalterė  ........................................................</t>
  </si>
  <si>
    <t>`</t>
  </si>
  <si>
    <t xml:space="preserve">PAŽYMA APIE NEUŽIMTAS PAREIGYBES  2020 m. birželio 30 d.                         </t>
  </si>
  <si>
    <t>3.</t>
  </si>
  <si>
    <t>Ikimokyklinio ugdymo mokytoja</t>
  </si>
  <si>
    <t>2020.07.01  Nr.________________</t>
  </si>
  <si>
    <t xml:space="preserve">4. </t>
  </si>
  <si>
    <t>Kūrikas</t>
  </si>
  <si>
    <t>P A T V I R T I N T A</t>
  </si>
  <si>
    <t>2020 m. kovo 24  d.</t>
  </si>
  <si>
    <t>įsakymu Nr. (5.1.1 E) AV-659</t>
  </si>
  <si>
    <t>Klaipėdos rajono Vėžaičių pagrindinė mokykla</t>
  </si>
  <si>
    <t xml:space="preserve">  Metinė, ketvirtinė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</si>
  <si>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</si>
  <si>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</si>
  <si>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</si>
  <si>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</si>
  <si>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</si>
  <si>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</si>
  <si>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</si>
  <si>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 xml:space="preserve">ES struktūrinių fondų/valstybės biudžeto </t>
  </si>
  <si>
    <t>VBD</t>
  </si>
  <si>
    <t>ES/VBES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</si>
  <si>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</si>
  <si>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</si>
  <si>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</si>
  <si>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</si>
  <si>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</si>
  <si>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</si>
  <si>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</si>
  <si>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>2.2.1.1.1.1.</t>
  </si>
  <si>
    <t>Mityba</t>
  </si>
  <si>
    <t>2.2.1.1.1.2.</t>
  </si>
  <si>
    <t xml:space="preserve">Medikamentų įsigijimo išlaidos </t>
  </si>
  <si>
    <t>2.2.1.1.1.5.</t>
  </si>
  <si>
    <t>Ryšių paslaugų įsigijimo išlaidos</t>
  </si>
  <si>
    <t>2.2.1.1.1.6.</t>
  </si>
  <si>
    <t>Transporto išlaikymo išlaidos</t>
  </si>
  <si>
    <t>2.2.1.1.1.7.</t>
  </si>
  <si>
    <t>Aprangos ir patalynės įsigijimo išlaidos</t>
  </si>
  <si>
    <t>2.2.1.1.1.11.</t>
  </si>
  <si>
    <t>2.2.1.1.1.12.</t>
  </si>
  <si>
    <t>2.2.1.1.1.14.</t>
  </si>
  <si>
    <t>Materialiojo ir nemat.turto nuomos išlaidos</t>
  </si>
  <si>
    <t>2.2.1.1.1.15.</t>
  </si>
  <si>
    <t xml:space="preserve">Mat. turto paprastojo remonto išlaidos </t>
  </si>
  <si>
    <t>2.2.1.1.1.16</t>
  </si>
  <si>
    <t>2.2.1.1.1.20</t>
  </si>
  <si>
    <t>Komunalinės paslaugos</t>
  </si>
  <si>
    <t>šildymas</t>
  </si>
  <si>
    <t>elektros energija</t>
  </si>
  <si>
    <t>vandentiekiui, kanalizacija</t>
  </si>
  <si>
    <t xml:space="preserve">komunalinių atliekų tvarkymas </t>
  </si>
  <si>
    <t>2.2.1.1.1.21.</t>
  </si>
  <si>
    <t>2.2.1.1.1.22.</t>
  </si>
  <si>
    <t>2.2.1.1.1.30</t>
  </si>
  <si>
    <t>2.7.3.1.1.1.</t>
  </si>
  <si>
    <t>Iš viso:</t>
  </si>
  <si>
    <t xml:space="preserve">  (parašas)</t>
  </si>
  <si>
    <t xml:space="preserve">                                  (vardas ir pavardė)</t>
  </si>
  <si>
    <t>PAŽYMA PRIE MOKĖTINŲ SUMŲ 2020 M. BIRŽELIO 30 D. ATASKAITOS 9 PRIEDO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</si>
  <si>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</si>
  <si>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</si>
  <si>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</si>
  <si>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</si>
  <si>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</si>
  <si>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birželio mėn. 30 d.</t>
  </si>
  <si>
    <t xml:space="preserve">     </t>
  </si>
  <si>
    <t xml:space="preserve">                          2020.07.08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</si>
  <si>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</si>
  <si>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</si>
  <si>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</si>
  <si>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</si>
  <si>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</si>
  <si>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</si>
  <si>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</si>
  <si>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</si>
  <si>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</si>
  <si>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</si>
  <si>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</si>
  <si>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</si>
  <si>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</si>
  <si>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</si>
  <si>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</si>
  <si>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</si>
  <si>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</si>
  <si>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</si>
  <si>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</si>
  <si>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</si>
  <si>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</si>
  <si>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</si>
  <si>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</si>
  <si>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</si>
  <si>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</si>
  <si>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</si>
  <si>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</si>
  <si>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</si>
  <si>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</si>
  <si>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</si>
  <si>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</si>
  <si>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</si>
  <si>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</si>
  <si>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</si>
  <si>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</si>
  <si>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</si>
  <si>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2020-07-08 Nr.______</t>
  </si>
  <si>
    <t>Sukaupta finansavimo pajamų suma ataskaitinio laikotarpio pabaigoje:</t>
  </si>
  <si>
    <t>Atostogų rezervas, iš jų:</t>
  </si>
  <si>
    <t>socialinio draudimo įmokos</t>
  </si>
  <si>
    <t xml:space="preserve">5. </t>
  </si>
  <si>
    <t>Mokytojo padėjėjas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</si>
</sst>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6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8"/>
      <color indexed="8"/>
      <name val="Times New Roman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sz val="10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8"/>
      <name val="Times New Roman"/>
      <family val="1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 applyFill="0" applyProtection="0"/>
    <xf numFmtId="0" fontId="46" fillId="0" borderId="0"/>
    <xf numFmtId="0" fontId="55" fillId="0" borderId="0"/>
    <xf numFmtId="0" fontId="46" fillId="0" borderId="0"/>
    <xf numFmtId="0" fontId="34" fillId="0" borderId="0"/>
    <xf numFmtId="0" fontId="55" fillId="0" borderId="0"/>
  </cellStyleXfs>
  <cellXfs count="789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Protection="1"/>
    <xf numFmtId="0" fontId="26" fillId="0" borderId="0" xfId="0" applyFont="1" applyFill="1" applyAlignment="1" applyProtection="1">
      <alignment wrapText="1"/>
    </xf>
    <xf numFmtId="0" fontId="26" fillId="0" borderId="6" xfId="0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justify" vertical="center"/>
    </xf>
    <xf numFmtId="0" fontId="31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center" vertical="top"/>
    </xf>
    <xf numFmtId="0" fontId="33" fillId="0" borderId="0" xfId="0" applyFont="1" applyFill="1" applyAlignment="1" applyProtection="1">
      <alignment horizontal="center" vertical="top"/>
    </xf>
    <xf numFmtId="0" fontId="33" fillId="0" borderId="6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horizontal="center"/>
    </xf>
    <xf numFmtId="0" fontId="32" fillId="0" borderId="5" xfId="0" applyFont="1" applyFill="1" applyBorder="1" applyAlignment="1" applyProtection="1">
      <alignment horizontal="center" vertical="top"/>
    </xf>
    <xf numFmtId="0" fontId="8" fillId="0" borderId="5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Border="1" applyAlignment="1"/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5" fillId="0" borderId="0" xfId="0" applyFont="1" applyBorder="1"/>
    <xf numFmtId="0" fontId="35" fillId="0" borderId="18" xfId="0" applyFont="1" applyBorder="1"/>
    <xf numFmtId="0" fontId="35" fillId="0" borderId="19" xfId="0" applyFont="1" applyBorder="1"/>
    <xf numFmtId="0" fontId="35" fillId="0" borderId="20" xfId="0" applyFont="1" applyBorder="1"/>
    <xf numFmtId="0" fontId="37" fillId="0" borderId="18" xfId="0" applyFont="1" applyBorder="1"/>
    <xf numFmtId="0" fontId="37" fillId="0" borderId="21" xfId="0" applyFont="1" applyBorder="1" applyAlignment="1">
      <alignment horizontal="center"/>
    </xf>
    <xf numFmtId="0" fontId="35" fillId="0" borderId="22" xfId="0" applyFont="1" applyBorder="1"/>
    <xf numFmtId="0" fontId="35" fillId="0" borderId="23" xfId="0" applyFont="1" applyBorder="1"/>
    <xf numFmtId="0" fontId="37" fillId="0" borderId="26" xfId="0" applyFont="1" applyBorder="1" applyAlignment="1">
      <alignment horizontal="center"/>
    </xf>
    <xf numFmtId="0" fontId="37" fillId="0" borderId="0" xfId="0" applyFont="1" applyBorder="1" applyAlignment="1"/>
    <xf numFmtId="0" fontId="37" fillId="0" borderId="22" xfId="0" applyFont="1" applyBorder="1"/>
    <xf numFmtId="0" fontId="35" fillId="0" borderId="24" xfId="0" applyFont="1" applyBorder="1"/>
    <xf numFmtId="0" fontId="35" fillId="0" borderId="16" xfId="0" applyFont="1" applyBorder="1"/>
    <xf numFmtId="0" fontId="35" fillId="0" borderId="25" xfId="0" applyFont="1" applyBorder="1"/>
    <xf numFmtId="2" fontId="35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9" fillId="0" borderId="0" xfId="0" applyFont="1"/>
    <xf numFmtId="0" fontId="41" fillId="0" borderId="0" xfId="0" applyFont="1"/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wrapText="1"/>
    </xf>
    <xf numFmtId="0" fontId="37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Border="1"/>
    <xf numFmtId="0" fontId="39" fillId="0" borderId="0" xfId="0" applyFont="1" applyBorder="1"/>
    <xf numFmtId="0" fontId="39" fillId="0" borderId="0" xfId="0" applyFont="1" applyFill="1" applyBorder="1" applyAlignment="1">
      <alignment horizontal="left" wrapText="1"/>
    </xf>
    <xf numFmtId="0" fontId="43" fillId="0" borderId="0" xfId="0" applyFont="1" applyBorder="1" applyAlignment="1"/>
    <xf numFmtId="0" fontId="44" fillId="0" borderId="0" xfId="0" applyFont="1" applyAlignment="1">
      <alignment wrapText="1"/>
    </xf>
    <xf numFmtId="0" fontId="44" fillId="0" borderId="0" xfId="0" applyFont="1" applyAlignment="1"/>
    <xf numFmtId="0" fontId="37" fillId="0" borderId="0" xfId="0" applyFont="1" applyFill="1"/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39" fillId="0" borderId="0" xfId="0" applyFont="1" applyBorder="1" applyAlignment="1">
      <alignment horizontal="right"/>
    </xf>
    <xf numFmtId="0" fontId="34" fillId="0" borderId="24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0" fontId="36" fillId="0" borderId="3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/>
    </xf>
    <xf numFmtId="2" fontId="38" fillId="0" borderId="31" xfId="0" quotePrefix="1" applyNumberFormat="1" applyFont="1" applyBorder="1" applyAlignment="1">
      <alignment horizontal="center"/>
    </xf>
    <xf numFmtId="2" fontId="38" fillId="0" borderId="31" xfId="0" applyNumberFormat="1" applyFont="1" applyBorder="1" applyAlignment="1">
      <alignment horizontal="center"/>
    </xf>
    <xf numFmtId="0" fontId="38" fillId="0" borderId="31" xfId="0" applyFont="1" applyBorder="1"/>
    <xf numFmtId="2" fontId="38" fillId="0" borderId="31" xfId="0" applyNumberFormat="1" applyFont="1" applyBorder="1"/>
    <xf numFmtId="0" fontId="36" fillId="0" borderId="31" xfId="0" applyFont="1" applyBorder="1" applyAlignment="1">
      <alignment horizontal="left" vertical="top" wrapText="1"/>
    </xf>
    <xf numFmtId="0" fontId="38" fillId="0" borderId="31" xfId="0" quotePrefix="1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0" fontId="39" fillId="0" borderId="31" xfId="0" applyFont="1" applyBorder="1"/>
    <xf numFmtId="0" fontId="37" fillId="0" borderId="31" xfId="0" applyFont="1" applyBorder="1" applyAlignment="1">
      <alignment horizontal="right" vertical="center" wrapText="1"/>
    </xf>
    <xf numFmtId="0" fontId="41" fillId="0" borderId="30" xfId="0" quotePrefix="1" applyNumberFormat="1" applyFont="1" applyBorder="1" applyAlignment="1">
      <alignment horizontal="center"/>
    </xf>
    <xf numFmtId="2" fontId="41" fillId="0" borderId="30" xfId="0" quotePrefix="1" applyNumberFormat="1" applyFont="1" applyBorder="1" applyAlignment="1">
      <alignment horizontal="center"/>
    </xf>
    <xf numFmtId="0" fontId="41" fillId="0" borderId="0" xfId="0" applyFont="1" applyBorder="1"/>
    <xf numFmtId="0" fontId="43" fillId="0" borderId="0" xfId="1" applyFont="1" applyFill="1" applyAlignment="1"/>
    <xf numFmtId="0" fontId="39" fillId="0" borderId="16" xfId="0" applyFont="1" applyBorder="1"/>
    <xf numFmtId="0" fontId="43" fillId="0" borderId="0" xfId="1" applyFont="1" applyFill="1" applyBorder="1"/>
    <xf numFmtId="0" fontId="43" fillId="0" borderId="0" xfId="0" applyFont="1" applyFill="1"/>
    <xf numFmtId="0" fontId="39" fillId="0" borderId="0" xfId="1" applyFont="1" applyFill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1" applyFont="1" applyFill="1" applyBorder="1" applyAlignment="1">
      <alignment vertical="top"/>
    </xf>
    <xf numFmtId="0" fontId="43" fillId="0" borderId="0" xfId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3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9" fillId="0" borderId="0" xfId="0" applyFont="1" applyFill="1" applyAlignment="1"/>
    <xf numFmtId="0" fontId="39" fillId="0" borderId="0" xfId="1" applyFont="1" applyBorder="1"/>
    <xf numFmtId="0" fontId="43" fillId="0" borderId="0" xfId="1" applyFont="1" applyBorder="1"/>
    <xf numFmtId="0" fontId="43" fillId="0" borderId="0" xfId="0" applyFont="1"/>
    <xf numFmtId="0" fontId="43" fillId="0" borderId="0" xfId="1" applyFont="1" applyBorder="1" applyAlignment="1">
      <alignment horizontal="center"/>
    </xf>
    <xf numFmtId="0" fontId="39" fillId="0" borderId="0" xfId="1" applyFont="1" applyFill="1" applyAlignment="1">
      <alignment horizontal="center" vertical="top" wrapText="1"/>
    </xf>
    <xf numFmtId="0" fontId="39" fillId="0" borderId="0" xfId="1" applyFont="1" applyBorder="1" applyAlignment="1">
      <alignment horizontal="center" vertical="top"/>
    </xf>
    <xf numFmtId="0" fontId="43" fillId="0" borderId="0" xfId="1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0" xfId="1" applyFont="1" applyBorder="1" applyAlignment="1">
      <alignment horizontal="center" vertical="top"/>
    </xf>
    <xf numFmtId="0" fontId="47" fillId="0" borderId="0" xfId="0" applyFont="1"/>
    <xf numFmtId="0" fontId="49" fillId="0" borderId="0" xfId="0" applyFont="1" applyFill="1"/>
    <xf numFmtId="0" fontId="0" fillId="0" borderId="0" xfId="0" applyFill="1"/>
    <xf numFmtId="0" fontId="49" fillId="0" borderId="0" xfId="0" applyFont="1" applyFill="1" applyAlignment="1">
      <alignment horizontal="center" vertical="center" wrapText="1"/>
    </xf>
    <xf numFmtId="14" fontId="48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5" borderId="33" xfId="0" applyFont="1" applyFill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right" vertical="center"/>
    </xf>
    <xf numFmtId="49" fontId="49" fillId="0" borderId="33" xfId="0" applyNumberFormat="1" applyFont="1" applyFill="1" applyBorder="1" applyAlignment="1">
      <alignment horizontal="center" vertical="center"/>
    </xf>
    <xf numFmtId="2" fontId="49" fillId="0" borderId="33" xfId="0" applyNumberFormat="1" applyFont="1" applyFill="1" applyBorder="1" applyAlignment="1">
      <alignment horizontal="right" vertical="center"/>
    </xf>
    <xf numFmtId="0" fontId="53" fillId="0" borderId="33" xfId="0" applyFont="1" applyFill="1" applyBorder="1" applyAlignment="1">
      <alignment horizontal="right" vertical="center"/>
    </xf>
    <xf numFmtId="49" fontId="48" fillId="0" borderId="33" xfId="0" applyNumberFormat="1" applyFont="1" applyFill="1" applyBorder="1" applyAlignment="1">
      <alignment horizontal="center" vertical="center"/>
    </xf>
    <xf numFmtId="2" fontId="48" fillId="0" borderId="33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8" fillId="0" borderId="0" xfId="0" applyFont="1" applyProtection="1">
      <protection locked="0"/>
    </xf>
    <xf numFmtId="0" fontId="38" fillId="0" borderId="0" xfId="0" applyFont="1"/>
    <xf numFmtId="0" fontId="56" fillId="0" borderId="0" xfId="2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38" fillId="0" borderId="0" xfId="0" applyFont="1" applyAlignment="1">
      <alignment wrapText="1"/>
    </xf>
    <xf numFmtId="0" fontId="57" fillId="0" borderId="0" xfId="0" applyFo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58" fillId="0" borderId="0" xfId="2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60" fillId="0" borderId="28" xfId="0" applyFont="1" applyBorder="1" applyProtection="1">
      <protection locked="0"/>
    </xf>
    <xf numFmtId="0" fontId="60" fillId="0" borderId="31" xfId="0" applyFont="1" applyBorder="1" applyProtection="1">
      <protection locked="0"/>
    </xf>
    <xf numFmtId="0" fontId="36" fillId="0" borderId="0" xfId="0" applyFont="1" applyProtection="1">
      <protection locked="0"/>
    </xf>
    <xf numFmtId="1" fontId="62" fillId="0" borderId="0" xfId="0" applyNumberFormat="1" applyFont="1" applyProtection="1">
      <protection locked="0"/>
    </xf>
    <xf numFmtId="0" fontId="57" fillId="0" borderId="31" xfId="5" applyFont="1" applyBorder="1" applyAlignment="1" applyProtection="1">
      <alignment horizontal="center" vertical="center" wrapText="1"/>
      <protection locked="0"/>
    </xf>
    <xf numFmtId="0" fontId="63" fillId="0" borderId="31" xfId="3" applyFont="1" applyBorder="1" applyAlignment="1" applyProtection="1">
      <alignment horizontal="center" vertical="top" wrapText="1"/>
      <protection locked="0"/>
    </xf>
    <xf numFmtId="0" fontId="63" fillId="0" borderId="28" xfId="5" applyFont="1" applyBorder="1" applyAlignment="1" applyProtection="1">
      <alignment horizontal="center" vertical="top" wrapText="1"/>
      <protection locked="0"/>
    </xf>
    <xf numFmtId="0" fontId="63" fillId="0" borderId="31" xfId="0" applyFont="1" applyBorder="1" applyAlignment="1" applyProtection="1">
      <alignment vertical="top"/>
      <protection locked="0"/>
    </xf>
    <xf numFmtId="0" fontId="36" fillId="0" borderId="22" xfId="0" applyFont="1" applyBorder="1" applyProtection="1">
      <protection locked="0"/>
    </xf>
    <xf numFmtId="164" fontId="61" fillId="0" borderId="0" xfId="4" applyNumberFormat="1" applyFont="1" applyAlignment="1" applyProtection="1">
      <alignment horizontal="center"/>
      <protection locked="0"/>
    </xf>
    <xf numFmtId="0" fontId="38" fillId="0" borderId="31" xfId="3" applyFont="1" applyBorder="1" applyAlignment="1" applyProtection="1">
      <alignment vertical="center" wrapText="1"/>
      <protection locked="0"/>
    </xf>
    <xf numFmtId="0" fontId="38" fillId="0" borderId="31" xfId="3" applyFont="1" applyBorder="1" applyProtection="1">
      <protection locked="0"/>
    </xf>
    <xf numFmtId="0" fontId="38" fillId="0" borderId="28" xfId="3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left"/>
      <protection locked="0"/>
    </xf>
    <xf numFmtId="0" fontId="38" fillId="0" borderId="31" xfId="3" applyFont="1" applyBorder="1" applyAlignment="1" applyProtection="1">
      <alignment horizontal="right"/>
      <protection locked="0"/>
    </xf>
    <xf numFmtId="0" fontId="38" fillId="0" borderId="28" xfId="3" applyFont="1" applyBorder="1" applyAlignment="1" applyProtection="1">
      <alignment horizontal="right"/>
      <protection locked="0"/>
    </xf>
    <xf numFmtId="0" fontId="39" fillId="0" borderId="31" xfId="0" applyFont="1" applyBorder="1" applyAlignment="1" applyProtection="1">
      <alignment horizontal="right"/>
      <protection locked="0"/>
    </xf>
    <xf numFmtId="0" fontId="39" fillId="0" borderId="0" xfId="0" applyFont="1" applyAlignment="1" applyProtection="1">
      <alignment horizontal="right"/>
      <protection locked="0"/>
    </xf>
    <xf numFmtId="164" fontId="64" fillId="0" borderId="0" xfId="4" applyNumberFormat="1" applyFont="1" applyProtection="1">
      <protection locked="0"/>
    </xf>
    <xf numFmtId="164" fontId="64" fillId="0" borderId="0" xfId="4" applyNumberFormat="1" applyFont="1" applyAlignment="1" applyProtection="1">
      <alignment horizontal="left"/>
      <protection locked="0"/>
    </xf>
    <xf numFmtId="164" fontId="64" fillId="0" borderId="0" xfId="4" applyNumberFormat="1" applyFont="1" applyAlignment="1" applyProtection="1">
      <alignment horizontal="center"/>
      <protection locked="0"/>
    </xf>
    <xf numFmtId="0" fontId="39" fillId="0" borderId="31" xfId="0" applyFont="1" applyBorder="1" applyProtection="1">
      <protection locked="0"/>
    </xf>
    <xf numFmtId="1" fontId="62" fillId="0" borderId="31" xfId="0" applyNumberFormat="1" applyFont="1" applyBorder="1" applyProtection="1">
      <protection locked="0"/>
    </xf>
    <xf numFmtId="0" fontId="38" fillId="0" borderId="0" xfId="3" applyFont="1" applyAlignment="1" applyProtection="1">
      <alignment vertical="center" wrapText="1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8" fillId="0" borderId="0" xfId="3" applyFont="1" applyProtection="1">
      <protection locked="0"/>
    </xf>
    <xf numFmtId="164" fontId="56" fillId="0" borderId="0" xfId="4" applyNumberFormat="1" applyFont="1" applyProtection="1">
      <protection locked="0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>
      <alignment horizontal="center" wrapText="1"/>
    </xf>
    <xf numFmtId="0" fontId="36" fillId="0" borderId="46" xfId="0" applyFont="1" applyBorder="1" applyAlignment="1">
      <alignment horizontal="center" wrapText="1"/>
    </xf>
    <xf numFmtId="0" fontId="36" fillId="0" borderId="31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6" fillId="0" borderId="47" xfId="0" applyFont="1" applyBorder="1" applyAlignment="1">
      <alignment horizontal="center" wrapText="1"/>
    </xf>
    <xf numFmtId="0" fontId="36" fillId="0" borderId="51" xfId="0" applyFont="1" applyBorder="1" applyAlignment="1">
      <alignment horizontal="center" wrapText="1"/>
    </xf>
    <xf numFmtId="0" fontId="36" fillId="0" borderId="48" xfId="0" applyFont="1" applyBorder="1" applyAlignment="1">
      <alignment horizontal="center" wrapText="1"/>
    </xf>
    <xf numFmtId="0" fontId="36" fillId="0" borderId="45" xfId="0" applyFont="1" applyBorder="1" applyAlignment="1">
      <alignment wrapText="1"/>
    </xf>
    <xf numFmtId="0" fontId="46" fillId="0" borderId="51" xfId="0" applyFont="1" applyBorder="1" applyAlignment="1">
      <alignment horizontal="right" wrapText="1"/>
    </xf>
    <xf numFmtId="2" fontId="46" fillId="0" borderId="31" xfId="0" applyNumberFormat="1" applyFont="1" applyBorder="1" applyAlignment="1">
      <alignment horizontal="right" wrapText="1"/>
    </xf>
    <xf numFmtId="2" fontId="46" fillId="0" borderId="28" xfId="0" applyNumberFormat="1" applyFont="1" applyBorder="1" applyAlignment="1">
      <alignment horizontal="right" wrapText="1"/>
    </xf>
    <xf numFmtId="2" fontId="46" fillId="0" borderId="47" xfId="0" applyNumberFormat="1" applyFont="1" applyBorder="1" applyAlignment="1">
      <alignment horizontal="right" wrapText="1"/>
    </xf>
    <xf numFmtId="2" fontId="46" fillId="0" borderId="46" xfId="0" applyNumberFormat="1" applyFont="1" applyBorder="1" applyAlignment="1">
      <alignment horizontal="right" wrapText="1"/>
    </xf>
    <xf numFmtId="4" fontId="46" fillId="6" borderId="48" xfId="0" applyNumberFormat="1" applyFont="1" applyFill="1" applyBorder="1" applyAlignment="1">
      <alignment horizontal="right" wrapText="1"/>
    </xf>
    <xf numFmtId="0" fontId="66" fillId="0" borderId="45" xfId="0" applyFont="1" applyBorder="1" applyAlignment="1">
      <alignment horizontal="left" wrapText="1"/>
    </xf>
    <xf numFmtId="0" fontId="46" fillId="0" borderId="46" xfId="0" applyFont="1" applyBorder="1" applyAlignment="1">
      <alignment horizontal="right" wrapText="1"/>
    </xf>
    <xf numFmtId="0" fontId="46" fillId="0" borderId="45" xfId="0" applyFont="1" applyBorder="1" applyAlignment="1">
      <alignment horizontal="left" wrapText="1"/>
    </xf>
    <xf numFmtId="0" fontId="46" fillId="0" borderId="45" xfId="0" applyFont="1" applyBorder="1" applyAlignment="1" applyProtection="1">
      <alignment horizontal="left" wrapText="1"/>
      <protection locked="0"/>
    </xf>
    <xf numFmtId="0" fontId="46" fillId="0" borderId="46" xfId="0" applyFont="1" applyBorder="1" applyAlignment="1" applyProtection="1">
      <alignment horizontal="right" wrapText="1"/>
      <protection locked="0"/>
    </xf>
    <xf numFmtId="2" fontId="46" fillId="0" borderId="31" xfId="0" applyNumberFormat="1" applyFont="1" applyBorder="1" applyAlignment="1" applyProtection="1">
      <alignment horizontal="right" wrapText="1"/>
      <protection locked="0"/>
    </xf>
    <xf numFmtId="2" fontId="62" fillId="0" borderId="31" xfId="0" applyNumberFormat="1" applyFont="1" applyBorder="1" applyAlignment="1" applyProtection="1">
      <alignment horizontal="right" wrapText="1"/>
      <protection locked="0"/>
    </xf>
    <xf numFmtId="2" fontId="46" fillId="0" borderId="28" xfId="0" applyNumberFormat="1" applyFont="1" applyBorder="1" applyAlignment="1" applyProtection="1">
      <alignment horizontal="right" wrapText="1"/>
      <protection locked="0"/>
    </xf>
    <xf numFmtId="2" fontId="46" fillId="0" borderId="47" xfId="0" applyNumberFormat="1" applyFont="1" applyBorder="1" applyAlignment="1" applyProtection="1">
      <alignment horizontal="right" wrapText="1"/>
      <protection locked="0"/>
    </xf>
    <xf numFmtId="0" fontId="67" fillId="0" borderId="45" xfId="0" applyFont="1" applyBorder="1" applyAlignment="1" applyProtection="1">
      <alignment horizontal="left" wrapText="1"/>
      <protection locked="0"/>
    </xf>
    <xf numFmtId="2" fontId="46" fillId="0" borderId="46" xfId="0" applyNumberFormat="1" applyFont="1" applyBorder="1" applyAlignment="1" applyProtection="1">
      <alignment horizontal="right" wrapText="1"/>
      <protection locked="0"/>
    </xf>
    <xf numFmtId="0" fontId="68" fillId="0" borderId="45" xfId="0" applyFont="1" applyBorder="1" applyAlignment="1" applyProtection="1">
      <alignment horizontal="left" wrapText="1"/>
      <protection locked="0"/>
    </xf>
    <xf numFmtId="0" fontId="62" fillId="0" borderId="45" xfId="0" applyFont="1" applyBorder="1" applyAlignment="1" applyProtection="1">
      <alignment horizontal="left" wrapText="1"/>
      <protection locked="0"/>
    </xf>
    <xf numFmtId="0" fontId="69" fillId="0" borderId="52" xfId="0" applyFont="1" applyBorder="1" applyAlignment="1">
      <alignment horizontal="left" wrapText="1"/>
    </xf>
    <xf numFmtId="0" fontId="46" fillId="0" borderId="53" xfId="0" applyFont="1" applyBorder="1" applyAlignment="1" applyProtection="1">
      <alignment horizontal="right" wrapText="1"/>
      <protection locked="0"/>
    </xf>
    <xf numFmtId="2" fontId="46" fillId="0" borderId="21" xfId="0" applyNumberFormat="1" applyFont="1" applyBorder="1" applyAlignment="1" applyProtection="1">
      <alignment horizontal="right" wrapText="1"/>
      <protection locked="0"/>
    </xf>
    <xf numFmtId="2" fontId="62" fillId="0" borderId="21" xfId="0" applyNumberFormat="1" applyFont="1" applyBorder="1" applyAlignment="1" applyProtection="1">
      <alignment horizontal="right" wrapText="1"/>
      <protection locked="0"/>
    </xf>
    <xf numFmtId="2" fontId="46" fillId="0" borderId="18" xfId="0" applyNumberFormat="1" applyFont="1" applyBorder="1" applyAlignment="1" applyProtection="1">
      <alignment horizontal="right" wrapText="1"/>
      <protection locked="0"/>
    </xf>
    <xf numFmtId="2" fontId="46" fillId="0" borderId="54" xfId="0" applyNumberFormat="1" applyFont="1" applyBorder="1" applyAlignment="1" applyProtection="1">
      <alignment horizontal="right" wrapText="1"/>
      <protection locked="0"/>
    </xf>
    <xf numFmtId="2" fontId="46" fillId="0" borderId="53" xfId="0" applyNumberFormat="1" applyFont="1" applyBorder="1" applyAlignment="1" applyProtection="1">
      <alignment horizontal="right" wrapText="1"/>
      <protection locked="0"/>
    </xf>
    <xf numFmtId="4" fontId="46" fillId="6" borderId="49" xfId="0" applyNumberFormat="1" applyFont="1" applyFill="1" applyBorder="1" applyAlignment="1">
      <alignment horizontal="right" wrapText="1"/>
    </xf>
    <xf numFmtId="2" fontId="46" fillId="0" borderId="53" xfId="0" applyNumberFormat="1" applyFont="1" applyBorder="1" applyAlignment="1">
      <alignment horizontal="right" wrapText="1"/>
    </xf>
    <xf numFmtId="0" fontId="70" fillId="6" borderId="38" xfId="0" applyFont="1" applyFill="1" applyBorder="1" applyAlignment="1">
      <alignment horizontal="left" wrapText="1"/>
    </xf>
    <xf numFmtId="0" fontId="70" fillId="6" borderId="55" xfId="0" applyFont="1" applyFill="1" applyBorder="1" applyAlignment="1">
      <alignment horizontal="right" wrapText="1"/>
    </xf>
    <xf numFmtId="0" fontId="70" fillId="6" borderId="56" xfId="0" applyFont="1" applyFill="1" applyBorder="1" applyAlignment="1">
      <alignment horizontal="right" wrapText="1"/>
    </xf>
    <xf numFmtId="0" fontId="70" fillId="6" borderId="57" xfId="0" applyFont="1" applyFill="1" applyBorder="1" applyAlignment="1">
      <alignment horizontal="right" wrapText="1"/>
    </xf>
    <xf numFmtId="2" fontId="70" fillId="6" borderId="55" xfId="0" applyNumberFormat="1" applyFont="1" applyFill="1" applyBorder="1" applyAlignment="1">
      <alignment horizontal="right" wrapText="1"/>
    </xf>
    <xf numFmtId="2" fontId="70" fillId="6" borderId="56" xfId="0" applyNumberFormat="1" applyFont="1" applyFill="1" applyBorder="1" applyAlignment="1">
      <alignment horizontal="right" wrapText="1"/>
    </xf>
    <xf numFmtId="4" fontId="46" fillId="6" borderId="57" xfId="0" applyNumberFormat="1" applyFont="1" applyFill="1" applyBorder="1" applyAlignment="1">
      <alignment horizontal="right" wrapText="1"/>
    </xf>
    <xf numFmtId="0" fontId="71" fillId="6" borderId="58" xfId="0" applyFont="1" applyFill="1" applyBorder="1" applyAlignment="1">
      <alignment horizontal="left" wrapText="1"/>
    </xf>
    <xf numFmtId="0" fontId="70" fillId="6" borderId="59" xfId="0" applyFont="1" applyFill="1" applyBorder="1" applyAlignment="1">
      <alignment horizontal="right" wrapText="1"/>
    </xf>
    <xf numFmtId="0" fontId="70" fillId="6" borderId="60" xfId="0" applyFont="1" applyFill="1" applyBorder="1" applyAlignment="1">
      <alignment horizontal="right" wrapText="1"/>
    </xf>
    <xf numFmtId="0" fontId="70" fillId="6" borderId="61" xfId="0" applyFont="1" applyFill="1" applyBorder="1" applyAlignment="1">
      <alignment horizontal="right" wrapText="1"/>
    </xf>
    <xf numFmtId="2" fontId="70" fillId="6" borderId="59" xfId="0" applyNumberFormat="1" applyFont="1" applyFill="1" applyBorder="1" applyAlignment="1">
      <alignment horizontal="right" wrapText="1"/>
    </xf>
    <xf numFmtId="2" fontId="70" fillId="6" borderId="60" xfId="0" applyNumberFormat="1" applyFont="1" applyFill="1" applyBorder="1" applyAlignment="1">
      <alignment horizontal="right" wrapText="1"/>
    </xf>
    <xf numFmtId="4" fontId="46" fillId="6" borderId="61" xfId="0" applyNumberFormat="1" applyFont="1" applyFill="1" applyBorder="1" applyAlignment="1">
      <alignment horizontal="right" wrapText="1"/>
    </xf>
    <xf numFmtId="0" fontId="38" fillId="6" borderId="62" xfId="0" applyFont="1" applyFill="1" applyBorder="1"/>
    <xf numFmtId="0" fontId="38" fillId="6" borderId="63" xfId="0" applyFont="1" applyFill="1" applyBorder="1"/>
    <xf numFmtId="0" fontId="38" fillId="6" borderId="27" xfId="0" applyFont="1" applyFill="1" applyBorder="1"/>
    <xf numFmtId="0" fontId="38" fillId="6" borderId="50" xfId="0" applyFont="1" applyFill="1" applyBorder="1"/>
    <xf numFmtId="2" fontId="38" fillId="6" borderId="63" xfId="0" applyNumberFormat="1" applyFont="1" applyFill="1" applyBorder="1"/>
    <xf numFmtId="2" fontId="38" fillId="6" borderId="27" xfId="0" applyNumberFormat="1" applyFont="1" applyFill="1" applyBorder="1"/>
    <xf numFmtId="4" fontId="46" fillId="6" borderId="50" xfId="0" applyNumberFormat="1" applyFont="1" applyFill="1" applyBorder="1" applyAlignment="1">
      <alignment horizontal="right" wrapText="1"/>
    </xf>
    <xf numFmtId="0" fontId="67" fillId="6" borderId="45" xfId="0" applyFont="1" applyFill="1" applyBorder="1" applyAlignment="1" applyProtection="1">
      <alignment horizontal="left" wrapText="1"/>
      <protection locked="0"/>
    </xf>
    <xf numFmtId="0" fontId="38" fillId="6" borderId="46" xfId="0" applyFont="1" applyFill="1" applyBorder="1"/>
    <xf numFmtId="0" fontId="38" fillId="6" borderId="31" xfId="0" applyFont="1" applyFill="1" applyBorder="1"/>
    <xf numFmtId="0" fontId="38" fillId="6" borderId="48" xfId="0" applyFont="1" applyFill="1" applyBorder="1"/>
    <xf numFmtId="2" fontId="38" fillId="6" borderId="46" xfId="0" applyNumberFormat="1" applyFont="1" applyFill="1" applyBorder="1"/>
    <xf numFmtId="2" fontId="38" fillId="6" borderId="31" xfId="0" applyNumberFormat="1" applyFont="1" applyFill="1" applyBorder="1"/>
    <xf numFmtId="0" fontId="38" fillId="6" borderId="45" xfId="0" applyFont="1" applyFill="1" applyBorder="1"/>
    <xf numFmtId="0" fontId="67" fillId="6" borderId="58" xfId="0" applyFont="1" applyFill="1" applyBorder="1" applyAlignment="1" applyProtection="1">
      <alignment horizontal="left" wrapText="1"/>
      <protection locked="0"/>
    </xf>
    <xf numFmtId="0" fontId="38" fillId="6" borderId="59" xfId="0" applyFont="1" applyFill="1" applyBorder="1"/>
    <xf numFmtId="0" fontId="38" fillId="6" borderId="60" xfId="0" applyFont="1" applyFill="1" applyBorder="1"/>
    <xf numFmtId="0" fontId="38" fillId="6" borderId="61" xfId="0" applyFont="1" applyFill="1" applyBorder="1"/>
    <xf numFmtId="2" fontId="38" fillId="6" borderId="59" xfId="0" applyNumberFormat="1" applyFont="1" applyFill="1" applyBorder="1"/>
    <xf numFmtId="2" fontId="38" fillId="6" borderId="60" xfId="0" applyNumberFormat="1" applyFont="1" applyFill="1" applyBorder="1"/>
    <xf numFmtId="0" fontId="54" fillId="0" borderId="0" xfId="0" applyFo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8" fillId="0" borderId="16" xfId="0" applyFont="1" applyBorder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46" fillId="0" borderId="31" xfId="0" applyFont="1" applyBorder="1" applyAlignment="1">
      <alignment horizontal="right" wrapText="1"/>
    </xf>
    <xf numFmtId="0" fontId="46" fillId="0" borderId="28" xfId="0" applyFont="1" applyBorder="1" applyAlignment="1">
      <alignment horizontal="right" wrapText="1"/>
    </xf>
    <xf numFmtId="0" fontId="46" fillId="0" borderId="47" xfId="0" applyFont="1" applyBorder="1" applyAlignment="1">
      <alignment horizontal="right" wrapText="1"/>
    </xf>
    <xf numFmtId="0" fontId="46" fillId="0" borderId="31" xfId="0" applyFont="1" applyBorder="1" applyAlignment="1" applyProtection="1">
      <alignment horizontal="right" wrapText="1"/>
      <protection locked="0"/>
    </xf>
    <xf numFmtId="0" fontId="62" fillId="0" borderId="31" xfId="0" applyFont="1" applyBorder="1" applyAlignment="1" applyProtection="1">
      <alignment horizontal="right" wrapText="1"/>
      <protection locked="0"/>
    </xf>
    <xf numFmtId="0" fontId="46" fillId="0" borderId="28" xfId="0" applyFont="1" applyBorder="1" applyAlignment="1" applyProtection="1">
      <alignment horizontal="right" wrapText="1"/>
      <protection locked="0"/>
    </xf>
    <xf numFmtId="0" fontId="46" fillId="0" borderId="47" xfId="0" applyFont="1" applyBorder="1" applyAlignment="1" applyProtection="1">
      <alignment horizontal="right" wrapText="1"/>
      <protection locked="0"/>
    </xf>
    <xf numFmtId="0" fontId="46" fillId="0" borderId="21" xfId="0" applyFont="1" applyBorder="1" applyAlignment="1" applyProtection="1">
      <alignment horizontal="right" wrapText="1"/>
      <protection locked="0"/>
    </xf>
    <xf numFmtId="0" fontId="62" fillId="0" borderId="21" xfId="0" applyFont="1" applyBorder="1" applyAlignment="1" applyProtection="1">
      <alignment horizontal="right" wrapText="1"/>
      <protection locked="0"/>
    </xf>
    <xf numFmtId="0" fontId="46" fillId="0" borderId="18" xfId="0" applyFont="1" applyBorder="1" applyAlignment="1" applyProtection="1">
      <alignment horizontal="right" wrapText="1"/>
      <protection locked="0"/>
    </xf>
    <xf numFmtId="0" fontId="46" fillId="0" borderId="54" xfId="0" applyFont="1" applyBorder="1" applyAlignment="1" applyProtection="1">
      <alignment horizontal="right" wrapText="1"/>
      <protection locked="0"/>
    </xf>
    <xf numFmtId="0" fontId="46" fillId="0" borderId="53" xfId="0" applyFont="1" applyBorder="1" applyAlignment="1">
      <alignment horizontal="right" wrapText="1"/>
    </xf>
    <xf numFmtId="2" fontId="70" fillId="6" borderId="57" xfId="0" applyNumberFormat="1" applyFont="1" applyFill="1" applyBorder="1" applyAlignment="1">
      <alignment horizontal="right" wrapText="1"/>
    </xf>
    <xf numFmtId="2" fontId="46" fillId="6" borderId="57" xfId="0" applyNumberFormat="1" applyFont="1" applyFill="1" applyBorder="1" applyAlignment="1">
      <alignment horizontal="right" wrapText="1"/>
    </xf>
    <xf numFmtId="2" fontId="70" fillId="6" borderId="61" xfId="0" applyNumberFormat="1" applyFont="1" applyFill="1" applyBorder="1" applyAlignment="1">
      <alignment horizontal="right" wrapText="1"/>
    </xf>
    <xf numFmtId="2" fontId="46" fillId="6" borderId="61" xfId="0" applyNumberFormat="1" applyFont="1" applyFill="1" applyBorder="1" applyAlignment="1">
      <alignment horizontal="right" wrapText="1"/>
    </xf>
    <xf numFmtId="2" fontId="38" fillId="6" borderId="50" xfId="0" applyNumberFormat="1" applyFont="1" applyFill="1" applyBorder="1"/>
    <xf numFmtId="2" fontId="46" fillId="6" borderId="50" xfId="0" applyNumberFormat="1" applyFont="1" applyFill="1" applyBorder="1" applyAlignment="1">
      <alignment horizontal="right" wrapText="1"/>
    </xf>
    <xf numFmtId="2" fontId="38" fillId="6" borderId="48" xfId="0" applyNumberFormat="1" applyFont="1" applyFill="1" applyBorder="1"/>
    <xf numFmtId="2" fontId="46" fillId="6" borderId="48" xfId="0" applyNumberFormat="1" applyFont="1" applyFill="1" applyBorder="1" applyAlignment="1">
      <alignment horizontal="right" wrapText="1"/>
    </xf>
    <xf numFmtId="2" fontId="38" fillId="6" borderId="61" xfId="0" applyNumberFormat="1" applyFont="1" applyFill="1" applyBorder="1"/>
    <xf numFmtId="0" fontId="0" fillId="0" borderId="0" xfId="0"/>
    <xf numFmtId="0" fontId="44" fillId="0" borderId="0" xfId="0" applyFont="1" applyBorder="1" applyAlignment="1"/>
    <xf numFmtId="0" fontId="0" fillId="0" borderId="0" xfId="0" applyAlignment="1"/>
    <xf numFmtId="1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31" xfId="0" applyFont="1" applyBorder="1" applyAlignment="1">
      <alignment horizontal="center" wrapText="1"/>
    </xf>
    <xf numFmtId="0" fontId="37" fillId="0" borderId="31" xfId="0" applyFont="1" applyBorder="1" applyAlignment="1">
      <alignment horizontal="center" vertical="center"/>
    </xf>
    <xf numFmtId="2" fontId="0" fillId="0" borderId="31" xfId="0" applyNumberFormat="1" applyBorder="1"/>
    <xf numFmtId="0" fontId="0" fillId="0" borderId="31" xfId="0" applyBorder="1"/>
    <xf numFmtId="2" fontId="37" fillId="0" borderId="31" xfId="0" applyNumberFormat="1" applyFont="1" applyBorder="1"/>
    <xf numFmtId="14" fontId="39" fillId="0" borderId="16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73" fillId="0" borderId="0" xfId="0" applyFont="1" applyFill="1" applyAlignment="1" applyProtection="1">
      <alignment horizontal="right" vertical="center"/>
    </xf>
    <xf numFmtId="0" fontId="73" fillId="0" borderId="0" xfId="0" applyFont="1" applyFill="1" applyAlignment="1" applyProtection="1">
      <alignment vertical="center"/>
    </xf>
    <xf numFmtId="164" fontId="73" fillId="0" borderId="0" xfId="0" applyNumberFormat="1" applyFont="1" applyFill="1" applyAlignment="1" applyProtection="1">
      <alignment horizontal="left" vertical="center" wrapText="1"/>
    </xf>
    <xf numFmtId="164" fontId="73" fillId="0" borderId="0" xfId="0" applyNumberFormat="1" applyFont="1" applyFill="1" applyAlignment="1" applyProtection="1">
      <alignment horizontal="right" vertical="center"/>
    </xf>
    <xf numFmtId="0" fontId="73" fillId="0" borderId="0" xfId="0" applyFont="1" applyFill="1" applyProtection="1"/>
    <xf numFmtId="0" fontId="74" fillId="0" borderId="0" xfId="0" applyFont="1" applyFill="1" applyAlignment="1" applyProtection="1">
      <alignment horizontal="center" vertical="center"/>
    </xf>
    <xf numFmtId="0" fontId="75" fillId="0" borderId="0" xfId="0" applyFont="1" applyFill="1" applyProtection="1"/>
    <xf numFmtId="164" fontId="73" fillId="0" borderId="0" xfId="0" applyNumberFormat="1" applyFont="1" applyFill="1" applyAlignment="1" applyProtection="1">
      <alignment horizontal="left" vertical="center"/>
    </xf>
    <xf numFmtId="0" fontId="77" fillId="0" borderId="0" xfId="0" applyFont="1" applyFill="1" applyAlignment="1" applyProtection="1">
      <alignment wrapText="1"/>
    </xf>
    <xf numFmtId="0" fontId="73" fillId="0" borderId="0" xfId="0" applyFont="1" applyFill="1" applyAlignment="1" applyProtection="1">
      <alignment horizontal="center" wrapText="1"/>
    </xf>
    <xf numFmtId="0" fontId="77" fillId="0" borderId="6" xfId="0" applyFont="1" applyFill="1" applyBorder="1" applyAlignment="1" applyProtection="1">
      <alignment horizontal="center"/>
    </xf>
    <xf numFmtId="0" fontId="73" fillId="0" borderId="1" xfId="0" applyFont="1" applyFill="1" applyBorder="1" applyAlignment="1" applyProtection="1">
      <alignment horizontal="center" vertical="center" wrapText="1"/>
    </xf>
    <xf numFmtId="0" fontId="73" fillId="0" borderId="7" xfId="0" applyFont="1" applyFill="1" applyBorder="1" applyAlignment="1" applyProtection="1">
      <alignment horizontal="center" vertical="center" wrapText="1"/>
    </xf>
    <xf numFmtId="49" fontId="73" fillId="0" borderId="8" xfId="0" applyNumberFormat="1" applyFont="1" applyFill="1" applyBorder="1" applyAlignment="1" applyProtection="1">
      <alignment horizontal="center" vertical="center" wrapText="1"/>
    </xf>
    <xf numFmtId="49" fontId="73" fillId="0" borderId="1" xfId="0" applyNumberFormat="1" applyFont="1" applyFill="1" applyBorder="1" applyAlignment="1" applyProtection="1">
      <alignment horizontal="center" vertical="center" wrapText="1"/>
    </xf>
    <xf numFmtId="1" fontId="73" fillId="0" borderId="7" xfId="0" applyNumberFormat="1" applyFont="1" applyFill="1" applyBorder="1" applyAlignment="1" applyProtection="1">
      <alignment horizontal="center" vertical="center" wrapText="1"/>
    </xf>
    <xf numFmtId="0" fontId="81" fillId="0" borderId="0" xfId="0" applyFont="1" applyFill="1" applyAlignment="1" applyProtection="1">
      <alignment horizontal="justify" vertical="center"/>
    </xf>
    <xf numFmtId="0" fontId="82" fillId="0" borderId="0" xfId="0" applyFont="1" applyFill="1" applyAlignment="1" applyProtection="1">
      <alignment horizontal="left" vertical="center" wrapText="1"/>
    </xf>
    <xf numFmtId="0" fontId="83" fillId="0" borderId="0" xfId="0" applyFont="1" applyFill="1" applyAlignment="1" applyProtection="1">
      <alignment horizontal="center" vertical="top"/>
    </xf>
    <xf numFmtId="0" fontId="84" fillId="0" borderId="0" xfId="0" applyFont="1" applyFill="1" applyAlignment="1" applyProtection="1">
      <alignment horizontal="center" vertical="top"/>
    </xf>
    <xf numFmtId="0" fontId="84" fillId="0" borderId="6" xfId="0" applyFont="1" applyFill="1" applyBorder="1" applyAlignment="1" applyProtection="1">
      <alignment horizontal="center" vertical="top"/>
    </xf>
    <xf numFmtId="0" fontId="77" fillId="0" borderId="0" xfId="0" applyFont="1" applyFill="1" applyAlignment="1" applyProtection="1">
      <alignment horizontal="center"/>
    </xf>
    <xf numFmtId="0" fontId="83" fillId="0" borderId="5" xfId="0" applyFont="1" applyFill="1" applyBorder="1" applyAlignment="1" applyProtection="1">
      <alignment horizontal="center" vertical="top"/>
    </xf>
    <xf numFmtId="0" fontId="39" fillId="0" borderId="0" xfId="0" applyFont="1" applyAlignment="1"/>
    <xf numFmtId="0" fontId="37" fillId="0" borderId="0" xfId="0" applyFont="1"/>
    <xf numFmtId="0" fontId="39" fillId="0" borderId="0" xfId="0" applyFont="1" applyAlignment="1">
      <alignment horizontal="left"/>
    </xf>
    <xf numFmtId="0" fontId="36" fillId="0" borderId="0" xfId="0" applyFont="1"/>
    <xf numFmtId="0" fontId="39" fillId="0" borderId="0" xfId="0" applyFont="1" applyBorder="1" applyAlignment="1"/>
    <xf numFmtId="0" fontId="39" fillId="0" borderId="0" xfId="0" applyFont="1" applyFill="1"/>
    <xf numFmtId="0" fontId="36" fillId="0" borderId="0" xfId="0" applyFont="1" applyBorder="1" applyAlignment="1"/>
    <xf numFmtId="0" fontId="37" fillId="0" borderId="0" xfId="0" applyFont="1" applyBorder="1"/>
    <xf numFmtId="0" fontId="36" fillId="0" borderId="31" xfId="0" applyFont="1" applyBorder="1"/>
    <xf numFmtId="0" fontId="38" fillId="0" borderId="31" xfId="0" applyFont="1" applyFill="1" applyBorder="1"/>
    <xf numFmtId="2" fontId="39" fillId="7" borderId="31" xfId="0" applyNumberFormat="1" applyFont="1" applyFill="1" applyBorder="1"/>
    <xf numFmtId="2" fontId="39" fillId="0" borderId="31" xfId="0" applyNumberFormat="1" applyFont="1" applyFill="1" applyBorder="1"/>
    <xf numFmtId="0" fontId="39" fillId="0" borderId="31" xfId="0" applyFont="1" applyFill="1" applyBorder="1"/>
    <xf numFmtId="0" fontId="36" fillId="0" borderId="31" xfId="0" applyFont="1" applyBorder="1" applyAlignment="1">
      <alignment wrapText="1"/>
    </xf>
    <xf numFmtId="0" fontId="85" fillId="0" borderId="31" xfId="0" applyFont="1" applyBorder="1"/>
    <xf numFmtId="0" fontId="39" fillId="0" borderId="31" xfId="0" applyFont="1" applyBorder="1" applyAlignment="1">
      <alignment horizontal="right"/>
    </xf>
    <xf numFmtId="0" fontId="82" fillId="0" borderId="0" xfId="0" applyFont="1" applyFill="1" applyAlignment="1" applyProtection="1">
      <alignment horizontal="left"/>
    </xf>
    <xf numFmtId="0" fontId="87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81" fillId="0" borderId="0" xfId="0" applyFont="1" applyFill="1" applyProtection="1"/>
    <xf numFmtId="0" fontId="82" fillId="0" borderId="0" xfId="0" applyFont="1" applyFill="1" applyAlignment="1" applyProtection="1">
      <alignment horizontal="center"/>
    </xf>
    <xf numFmtId="0" fontId="86" fillId="0" borderId="0" xfId="0" applyFont="1" applyFill="1" applyAlignment="1" applyProtection="1">
      <alignment horizontal="left"/>
    </xf>
    <xf numFmtId="0" fontId="88" fillId="0" borderId="0" xfId="0" applyFont="1" applyFill="1" applyAlignment="1" applyProtection="1">
      <alignment horizontal="right" vertical="center"/>
    </xf>
    <xf numFmtId="164" fontId="88" fillId="0" borderId="0" xfId="0" applyNumberFormat="1" applyFont="1" applyFill="1" applyAlignment="1" applyProtection="1">
      <alignment vertical="center"/>
    </xf>
    <xf numFmtId="164" fontId="86" fillId="0" borderId="0" xfId="0" applyNumberFormat="1" applyFont="1" applyFill="1" applyAlignment="1" applyProtection="1">
      <alignment horizontal="center"/>
    </xf>
    <xf numFmtId="164" fontId="86" fillId="0" borderId="0" xfId="0" applyNumberFormat="1" applyFont="1" applyFill="1" applyAlignment="1" applyProtection="1">
      <alignment horizontal="right" vertical="center"/>
    </xf>
    <xf numFmtId="0" fontId="88" fillId="0" borderId="1" xfId="0" applyFont="1" applyFill="1" applyBorder="1" applyProtection="1"/>
    <xf numFmtId="0" fontId="86" fillId="0" borderId="0" xfId="0" applyFont="1" applyFill="1" applyAlignment="1" applyProtection="1">
      <alignment horizontal="right"/>
    </xf>
    <xf numFmtId="0" fontId="88" fillId="0" borderId="0" xfId="0" applyFont="1" applyFill="1" applyProtection="1"/>
    <xf numFmtId="0" fontId="88" fillId="0" borderId="0" xfId="0" applyFont="1" applyFill="1" applyAlignment="1" applyProtection="1">
      <alignment horizontal="right"/>
    </xf>
    <xf numFmtId="0" fontId="86" fillId="0" borderId="6" xfId="0" applyFont="1" applyFill="1" applyBorder="1" applyAlignment="1" applyProtection="1">
      <alignment horizontal="center"/>
    </xf>
    <xf numFmtId="0" fontId="79" fillId="0" borderId="1" xfId="0" applyFont="1" applyFill="1" applyBorder="1" applyAlignment="1" applyProtection="1">
      <alignment horizontal="center" vertical="top"/>
    </xf>
    <xf numFmtId="0" fontId="86" fillId="0" borderId="1" xfId="0" applyFont="1" applyFill="1" applyBorder="1" applyAlignment="1" applyProtection="1">
      <alignment horizontal="center" vertical="top"/>
    </xf>
    <xf numFmtId="0" fontId="79" fillId="0" borderId="1" xfId="0" applyFont="1" applyFill="1" applyBorder="1" applyAlignment="1" applyProtection="1">
      <alignment vertical="center"/>
    </xf>
    <xf numFmtId="0" fontId="79" fillId="0" borderId="1" xfId="0" applyFont="1" applyFill="1" applyBorder="1" applyAlignment="1" applyProtection="1">
      <alignment horizontal="center" vertical="center"/>
    </xf>
    <xf numFmtId="2" fontId="79" fillId="0" borderId="1" xfId="0" applyNumberFormat="1" applyFont="1" applyFill="1" applyBorder="1" applyAlignment="1" applyProtection="1">
      <alignment horizontal="right" vertical="center"/>
    </xf>
    <xf numFmtId="0" fontId="79" fillId="0" borderId="1" xfId="0" applyFont="1" applyFill="1" applyBorder="1" applyAlignment="1" applyProtection="1">
      <alignment vertical="center" wrapText="1"/>
    </xf>
    <xf numFmtId="0" fontId="79" fillId="0" borderId="0" xfId="0" applyFont="1" applyFill="1" applyProtection="1"/>
    <xf numFmtId="0" fontId="86" fillId="0" borderId="1" xfId="0" applyFont="1" applyFill="1" applyBorder="1" applyAlignment="1" applyProtection="1">
      <alignment vertical="center" wrapText="1"/>
    </xf>
    <xf numFmtId="2" fontId="86" fillId="0" borderId="1" xfId="0" applyNumberFormat="1" applyFont="1" applyFill="1" applyBorder="1" applyAlignment="1" applyProtection="1">
      <alignment horizontal="right" vertical="center"/>
    </xf>
    <xf numFmtId="2" fontId="79" fillId="8" borderId="1" xfId="0" applyNumberFormat="1" applyFont="1" applyFill="1" applyBorder="1" applyAlignment="1" applyProtection="1">
      <alignment horizontal="right" vertical="center"/>
    </xf>
    <xf numFmtId="0" fontId="86" fillId="0" borderId="1" xfId="0" applyFont="1" applyFill="1" applyBorder="1" applyAlignment="1" applyProtection="1">
      <alignment vertical="top" wrapText="1"/>
    </xf>
    <xf numFmtId="0" fontId="86" fillId="8" borderId="1" xfId="0" applyFont="1" applyFill="1" applyBorder="1" applyAlignment="1" applyProtection="1">
      <alignment vertical="center" wrapText="1"/>
    </xf>
    <xf numFmtId="1" fontId="79" fillId="0" borderId="1" xfId="0" applyNumberFormat="1" applyFont="1" applyFill="1" applyBorder="1" applyAlignment="1" applyProtection="1">
      <alignment horizontal="center" vertical="top"/>
    </xf>
    <xf numFmtId="1" fontId="86" fillId="0" borderId="1" xfId="0" applyNumberFormat="1" applyFont="1" applyFill="1" applyBorder="1" applyAlignment="1" applyProtection="1">
      <alignment horizontal="center" vertical="top" wrapText="1"/>
    </xf>
    <xf numFmtId="1" fontId="79" fillId="0" borderId="1" xfId="0" applyNumberFormat="1" applyFont="1" applyFill="1" applyBorder="1" applyAlignment="1" applyProtection="1">
      <alignment horizontal="center" vertical="top" wrapText="1"/>
    </xf>
    <xf numFmtId="0" fontId="79" fillId="0" borderId="1" xfId="0" applyFont="1" applyFill="1" applyBorder="1" applyAlignment="1" applyProtection="1">
      <alignment vertical="top" wrapText="1"/>
    </xf>
    <xf numFmtId="0" fontId="86" fillId="0" borderId="0" xfId="0" applyFont="1" applyFill="1" applyAlignment="1" applyProtection="1">
      <alignment horizontal="center" vertical="top"/>
    </xf>
    <xf numFmtId="0" fontId="79" fillId="0" borderId="0" xfId="0" applyFont="1" applyFill="1" applyAlignment="1" applyProtection="1">
      <alignment horizontal="center" vertical="top" wrapText="1"/>
    </xf>
    <xf numFmtId="164" fontId="86" fillId="0" borderId="5" xfId="0" applyNumberFormat="1" applyFont="1" applyFill="1" applyBorder="1" applyAlignment="1" applyProtection="1">
      <alignment horizontal="right" vertical="center"/>
    </xf>
    <xf numFmtId="0" fontId="79" fillId="0" borderId="0" xfId="0" applyFont="1" applyFill="1" applyAlignment="1" applyProtection="1">
      <alignment horizontal="center" vertical="center" wrapText="1"/>
    </xf>
    <xf numFmtId="0" fontId="86" fillId="0" borderId="0" xfId="0" applyFont="1" applyFill="1" applyAlignment="1" applyProtection="1">
      <alignment vertical="top"/>
    </xf>
    <xf numFmtId="0" fontId="86" fillId="0" borderId="64" xfId="0" applyFont="1" applyFill="1" applyBorder="1" applyAlignment="1" applyProtection="1">
      <alignment horizontal="left" vertical="center"/>
    </xf>
    <xf numFmtId="0" fontId="86" fillId="0" borderId="64" xfId="0" applyFont="1" applyFill="1" applyBorder="1" applyAlignment="1" applyProtection="1">
      <alignment horizontal="left"/>
    </xf>
    <xf numFmtId="0" fontId="88" fillId="0" borderId="0" xfId="0" applyFont="1" applyFill="1" applyAlignment="1" applyProtection="1">
      <alignment horizontal="center" vertical="center" wrapText="1"/>
    </xf>
    <xf numFmtId="0" fontId="87" fillId="0" borderId="0" xfId="0" applyFont="1" applyFill="1" applyAlignment="1" applyProtection="1">
      <alignment horizontal="left" vertical="center"/>
    </xf>
    <xf numFmtId="0" fontId="87" fillId="0" borderId="0" xfId="0" applyFont="1" applyFill="1" applyAlignment="1" applyProtection="1">
      <alignment horizontal="right" vertical="center"/>
    </xf>
    <xf numFmtId="0" fontId="73" fillId="0" borderId="65" xfId="0" applyFont="1" applyFill="1" applyBorder="1" applyAlignment="1" applyProtection="1">
      <alignment horizontal="center" vertical="top"/>
    </xf>
    <xf numFmtId="0" fontId="73" fillId="0" borderId="65" xfId="0" applyFont="1" applyFill="1" applyBorder="1" applyAlignment="1" applyProtection="1">
      <alignment horizontal="right" vertical="center"/>
    </xf>
    <xf numFmtId="0" fontId="89" fillId="0" borderId="0" xfId="0" applyFont="1" applyFill="1" applyAlignment="1" applyProtection="1">
      <alignment vertical="center"/>
    </xf>
    <xf numFmtId="0" fontId="89" fillId="0" borderId="0" xfId="0" applyFont="1" applyFill="1" applyAlignment="1" applyProtection="1">
      <alignment vertical="top"/>
    </xf>
    <xf numFmtId="0" fontId="89" fillId="0" borderId="0" xfId="0" applyFont="1" applyFill="1" applyProtection="1"/>
    <xf numFmtId="0" fontId="73" fillId="0" borderId="65" xfId="0" applyFont="1" applyFill="1" applyBorder="1" applyAlignment="1" applyProtection="1">
      <alignment horizontal="right" vertical="top"/>
    </xf>
    <xf numFmtId="0" fontId="82" fillId="0" borderId="0" xfId="0" applyFont="1" applyFill="1" applyProtection="1"/>
    <xf numFmtId="0" fontId="79" fillId="0" borderId="1" xfId="0" applyFont="1" applyFill="1" applyBorder="1" applyAlignment="1" applyProtection="1">
      <alignment horizontal="center" vertical="center" wrapText="1"/>
    </xf>
    <xf numFmtId="0" fontId="86" fillId="0" borderId="1" xfId="0" applyFont="1" applyFill="1" applyBorder="1" applyAlignment="1" applyProtection="1">
      <alignment horizontal="center" vertical="center"/>
    </xf>
    <xf numFmtId="0" fontId="86" fillId="0" borderId="0" xfId="0" applyFont="1" applyFill="1" applyAlignment="1" applyProtection="1">
      <alignment horizontal="center" vertical="center"/>
    </xf>
    <xf numFmtId="0" fontId="86" fillId="0" borderId="0" xfId="0" applyFont="1" applyFill="1" applyProtection="1"/>
    <xf numFmtId="0" fontId="86" fillId="0" borderId="0" xfId="0" applyFont="1" applyFill="1" applyAlignment="1" applyProtection="1">
      <alignment vertical="center"/>
    </xf>
    <xf numFmtId="0" fontId="86" fillId="0" borderId="0" xfId="0" applyFont="1" applyFill="1" applyAlignment="1" applyProtection="1">
      <alignment horizontal="center" vertical="center" wrapText="1"/>
    </xf>
    <xf numFmtId="0" fontId="86" fillId="0" borderId="0" xfId="0" applyFont="1" applyFill="1" applyAlignment="1" applyProtection="1">
      <alignment horizontal="center"/>
    </xf>
    <xf numFmtId="0" fontId="79" fillId="0" borderId="0" xfId="0" applyFont="1" applyFill="1" applyAlignment="1" applyProtection="1">
      <alignment horizontal="center"/>
    </xf>
    <xf numFmtId="0" fontId="79" fillId="0" borderId="0" xfId="0" applyFont="1" applyFill="1" applyAlignment="1" applyProtection="1">
      <alignment horizontal="center" wrapText="1"/>
    </xf>
    <xf numFmtId="0" fontId="86" fillId="0" borderId="0" xfId="0" applyFont="1" applyFill="1" applyAlignment="1" applyProtection="1">
      <alignment horizontal="center" wrapText="1"/>
    </xf>
    <xf numFmtId="0" fontId="91" fillId="0" borderId="0" xfId="0" applyFont="1" applyFill="1"/>
    <xf numFmtId="0" fontId="91" fillId="0" borderId="0" xfId="0" applyFont="1" applyFill="1" applyAlignment="1">
      <alignment horizontal="center" vertical="center" wrapText="1"/>
    </xf>
    <xf numFmtId="14" fontId="90" fillId="0" borderId="0" xfId="0" applyNumberFormat="1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90" fillId="5" borderId="33" xfId="0" applyFont="1" applyFill="1" applyBorder="1" applyAlignment="1">
      <alignment horizontal="center" vertical="center" wrapText="1"/>
    </xf>
    <xf numFmtId="0" fontId="90" fillId="5" borderId="33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left" vertical="center" wrapText="1"/>
    </xf>
    <xf numFmtId="49" fontId="91" fillId="0" borderId="33" xfId="0" applyNumberFormat="1" applyFont="1" applyFill="1" applyBorder="1" applyAlignment="1">
      <alignment horizontal="center" vertical="center"/>
    </xf>
    <xf numFmtId="2" fontId="91" fillId="0" borderId="33" xfId="0" applyNumberFormat="1" applyFont="1" applyFill="1" applyBorder="1" applyAlignment="1">
      <alignment horizontal="right" vertical="center"/>
    </xf>
    <xf numFmtId="0" fontId="95" fillId="0" borderId="33" xfId="0" applyFont="1" applyFill="1" applyBorder="1" applyAlignment="1">
      <alignment horizontal="right" vertical="center"/>
    </xf>
    <xf numFmtId="49" fontId="90" fillId="0" borderId="33" xfId="0" applyNumberFormat="1" applyFont="1" applyFill="1" applyBorder="1" applyAlignment="1">
      <alignment horizontal="center" vertical="center"/>
    </xf>
    <xf numFmtId="2" fontId="90" fillId="0" borderId="33" xfId="0" applyNumberFormat="1" applyFont="1" applyFill="1" applyBorder="1" applyAlignment="1">
      <alignment horizontal="right" vertical="center"/>
    </xf>
    <xf numFmtId="0" fontId="91" fillId="0" borderId="0" xfId="0" applyFont="1" applyFill="1" applyAlignment="1">
      <alignment horizontal="left" vertical="center" wrapText="1"/>
    </xf>
    <xf numFmtId="49" fontId="91" fillId="0" borderId="0" xfId="0" applyNumberFormat="1" applyFont="1" applyFill="1" applyAlignment="1">
      <alignment horizontal="center" vertical="center"/>
    </xf>
    <xf numFmtId="2" fontId="9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75" fillId="0" borderId="0" xfId="0" applyFont="1" applyFill="1" applyProtection="1"/>
    <xf numFmtId="0" fontId="76" fillId="0" borderId="0" xfId="0" applyFont="1" applyFill="1" applyAlignment="1" applyProtection="1">
      <alignment horizontal="center"/>
    </xf>
    <xf numFmtId="0" fontId="78" fillId="0" borderId="5" xfId="0" applyFont="1" applyFill="1" applyBorder="1" applyAlignment="1" applyProtection="1">
      <alignment horizontal="left" vertical="center" wrapText="1"/>
    </xf>
    <xf numFmtId="0" fontId="78" fillId="0" borderId="12" xfId="0" applyFont="1" applyFill="1" applyBorder="1" applyAlignment="1" applyProtection="1">
      <alignment horizontal="left" vertical="center" wrapText="1"/>
    </xf>
    <xf numFmtId="0" fontId="78" fillId="0" borderId="6" xfId="0" applyFont="1" applyFill="1" applyBorder="1" applyAlignment="1" applyProtection="1">
      <alignment horizontal="left" vertical="center" wrapText="1"/>
    </xf>
    <xf numFmtId="0" fontId="78" fillId="0" borderId="10" xfId="0" applyFont="1" applyFill="1" applyBorder="1" applyAlignment="1" applyProtection="1">
      <alignment horizontal="center"/>
    </xf>
    <xf numFmtId="0" fontId="80" fillId="0" borderId="7" xfId="0" applyFont="1" applyFill="1" applyBorder="1" applyAlignment="1" applyProtection="1">
      <alignment horizontal="center" vertical="center" wrapText="1"/>
    </xf>
    <xf numFmtId="0" fontId="79" fillId="0" borderId="4" xfId="0" applyFont="1" applyFill="1" applyBorder="1" applyAlignment="1" applyProtection="1">
      <alignment horizontal="center" wrapText="1"/>
    </xf>
    <xf numFmtId="0" fontId="79" fillId="0" borderId="8" xfId="0" applyFont="1" applyFill="1" applyBorder="1" applyAlignment="1" applyProtection="1">
      <alignment horizontal="center" wrapText="1"/>
    </xf>
    <xf numFmtId="0" fontId="78" fillId="0" borderId="10" xfId="0" applyFont="1" applyFill="1" applyBorder="1" applyAlignment="1" applyProtection="1">
      <alignment horizontal="center" wrapText="1"/>
    </xf>
    <xf numFmtId="0" fontId="78" fillId="0" borderId="7" xfId="0" applyFont="1" applyFill="1" applyBorder="1" applyAlignment="1" applyProtection="1">
      <alignment wrapText="1"/>
    </xf>
    <xf numFmtId="49" fontId="73" fillId="0" borderId="4" xfId="0" applyNumberFormat="1" applyFont="1" applyFill="1" applyBorder="1" applyAlignment="1" applyProtection="1">
      <alignment horizontal="center" vertical="center"/>
    </xf>
    <xf numFmtId="49" fontId="73" fillId="0" borderId="9" xfId="0" applyNumberFormat="1" applyFont="1" applyFill="1" applyBorder="1" applyAlignment="1" applyProtection="1">
      <alignment horizontal="center" vertical="center"/>
    </xf>
    <xf numFmtId="49" fontId="73" fillId="0" borderId="8" xfId="0" applyNumberFormat="1" applyFont="1" applyFill="1" applyBorder="1" applyAlignment="1" applyProtection="1">
      <alignment horizontal="center" vertical="center"/>
    </xf>
    <xf numFmtId="0" fontId="83" fillId="0" borderId="0" xfId="0" applyFont="1" applyFill="1" applyAlignment="1" applyProtection="1">
      <alignment horizontal="center" vertical="top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center"/>
    </xf>
    <xf numFmtId="0" fontId="27" fillId="0" borderId="5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27" fillId="0" borderId="10" xfId="0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wrapText="1"/>
    </xf>
    <xf numFmtId="0" fontId="28" fillId="0" borderId="8" xfId="0" applyFont="1" applyFill="1" applyBorder="1" applyAlignment="1" applyProtection="1">
      <alignment horizontal="center" wrapText="1"/>
    </xf>
    <xf numFmtId="0" fontId="27" fillId="0" borderId="10" xfId="0" applyFont="1" applyFill="1" applyBorder="1" applyAlignment="1" applyProtection="1">
      <alignment horizontal="center" wrapText="1"/>
    </xf>
    <xf numFmtId="0" fontId="27" fillId="0" borderId="7" xfId="0" applyFont="1" applyFill="1" applyBorder="1" applyAlignment="1" applyProtection="1">
      <alignment wrapText="1"/>
    </xf>
    <xf numFmtId="0" fontId="32" fillId="0" borderId="0" xfId="0" applyFont="1" applyFill="1" applyAlignment="1" applyProtection="1">
      <alignment horizontal="center" vertical="top"/>
    </xf>
    <xf numFmtId="0" fontId="49" fillId="0" borderId="33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wrapText="1"/>
    </xf>
    <xf numFmtId="0" fontId="50" fillId="0" borderId="32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8" fillId="5" borderId="34" xfId="0" applyFont="1" applyFill="1" applyBorder="1" applyAlignment="1">
      <alignment horizontal="center" vertical="center"/>
    </xf>
    <xf numFmtId="0" fontId="48" fillId="5" borderId="35" xfId="0" applyFont="1" applyFill="1" applyBorder="1" applyAlignment="1">
      <alignment horizontal="center" vertical="center"/>
    </xf>
    <xf numFmtId="0" fontId="48" fillId="5" borderId="36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/>
    </xf>
    <xf numFmtId="0" fontId="49" fillId="0" borderId="37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5" fillId="0" borderId="16" xfId="0" applyFont="1" applyBorder="1" applyAlignment="1"/>
    <xf numFmtId="0" fontId="36" fillId="0" borderId="0" xfId="0" applyFont="1" applyAlignment="1">
      <alignment horizontal="center"/>
    </xf>
    <xf numFmtId="0" fontId="35" fillId="0" borderId="17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4" fontId="39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/>
    <xf numFmtId="0" fontId="37" fillId="0" borderId="2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5" fillId="0" borderId="23" xfId="0" applyFont="1" applyBorder="1"/>
    <xf numFmtId="0" fontId="35" fillId="0" borderId="24" xfId="0" applyFont="1" applyBorder="1" applyAlignment="1">
      <alignment horizontal="center"/>
    </xf>
    <xf numFmtId="0" fontId="35" fillId="0" borderId="25" xfId="0" applyFont="1" applyBorder="1"/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left" wrapText="1"/>
    </xf>
    <xf numFmtId="0" fontId="35" fillId="0" borderId="29" xfId="0" applyFont="1" applyBorder="1" applyAlignment="1">
      <alignment horizontal="left" wrapText="1"/>
    </xf>
    <xf numFmtId="0" fontId="35" fillId="0" borderId="30" xfId="0" applyFont="1" applyBorder="1" applyAlignment="1">
      <alignment horizontal="left" wrapText="1"/>
    </xf>
    <xf numFmtId="2" fontId="35" fillId="0" borderId="18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35" fillId="0" borderId="18" xfId="0" applyFont="1" applyBorder="1" applyAlignment="1">
      <alignment wrapText="1"/>
    </xf>
    <xf numFmtId="0" fontId="35" fillId="0" borderId="19" xfId="0" applyFont="1" applyBorder="1" applyAlignment="1"/>
    <xf numFmtId="0" fontId="35" fillId="0" borderId="20" xfId="0" applyFont="1" applyBorder="1" applyAlignment="1"/>
    <xf numFmtId="0" fontId="35" fillId="0" borderId="28" xfId="0" applyFont="1" applyFill="1" applyBorder="1" applyAlignment="1">
      <alignment horizontal="left" wrapText="1"/>
    </xf>
    <xf numFmtId="0" fontId="35" fillId="0" borderId="29" xfId="0" applyFont="1" applyFill="1" applyBorder="1" applyAlignment="1">
      <alignment horizontal="left" wrapText="1"/>
    </xf>
    <xf numFmtId="0" fontId="35" fillId="0" borderId="30" xfId="0" applyFont="1" applyFill="1" applyBorder="1" applyAlignment="1">
      <alignment horizontal="left" wrapText="1"/>
    </xf>
    <xf numFmtId="0" fontId="35" fillId="0" borderId="28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8" xfId="0" applyFont="1" applyBorder="1" applyAlignment="1">
      <alignment horizontal="left" wrapText="1"/>
    </xf>
    <xf numFmtId="0" fontId="35" fillId="0" borderId="19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2" fontId="35" fillId="0" borderId="21" xfId="0" applyNumberFormat="1" applyFon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19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7" xfId="0" applyFont="1" applyBorder="1" applyAlignment="1">
      <alignment wrapText="1"/>
    </xf>
    <xf numFmtId="0" fontId="39" fillId="0" borderId="0" xfId="1" applyFont="1" applyFill="1" applyAlignment="1">
      <alignment horizontal="center" vertical="top" wrapText="1"/>
    </xf>
    <xf numFmtId="0" fontId="39" fillId="0" borderId="0" xfId="1" applyFont="1" applyFill="1" applyBorder="1" applyAlignment="1">
      <alignment horizontal="center" vertical="top"/>
    </xf>
    <xf numFmtId="0" fontId="43" fillId="0" borderId="16" xfId="1" applyFont="1" applyFill="1" applyBorder="1" applyAlignment="1">
      <alignment horizontal="center"/>
    </xf>
    <xf numFmtId="0" fontId="39" fillId="0" borderId="16" xfId="1" applyFont="1" applyFill="1" applyBorder="1" applyAlignment="1">
      <alignment horizontal="center"/>
    </xf>
    <xf numFmtId="0" fontId="86" fillId="0" borderId="0" xfId="0" applyFont="1" applyFill="1" applyAlignment="1" applyProtection="1">
      <alignment horizontal="center" vertical="center" wrapText="1"/>
    </xf>
    <xf numFmtId="0" fontId="86" fillId="0" borderId="0" xfId="0" applyFont="1" applyFill="1" applyAlignment="1" applyProtection="1">
      <alignment wrapText="1"/>
    </xf>
    <xf numFmtId="0" fontId="86" fillId="0" borderId="0" xfId="0" applyFont="1" applyFill="1" applyAlignment="1" applyProtection="1">
      <alignment horizontal="center"/>
    </xf>
    <xf numFmtId="0" fontId="79" fillId="0" borderId="0" xfId="0" applyFont="1" applyFill="1" applyAlignment="1" applyProtection="1">
      <alignment horizontal="center"/>
    </xf>
    <xf numFmtId="0" fontId="86" fillId="0" borderId="0" xfId="0" applyFont="1" applyFill="1" applyProtection="1"/>
    <xf numFmtId="0" fontId="79" fillId="0" borderId="1" xfId="0" applyFont="1" applyFill="1" applyBorder="1" applyAlignment="1" applyProtection="1">
      <alignment horizontal="center" vertical="center" wrapText="1"/>
    </xf>
    <xf numFmtId="0" fontId="86" fillId="0" borderId="1" xfId="0" applyFont="1" applyFill="1" applyBorder="1" applyAlignment="1" applyProtection="1">
      <alignment horizontal="center" vertical="center" wrapText="1"/>
    </xf>
    <xf numFmtId="2" fontId="79" fillId="0" borderId="1" xfId="0" applyNumberFormat="1" applyFont="1" applyFill="1" applyBorder="1" applyAlignment="1" applyProtection="1">
      <alignment horizontal="center"/>
    </xf>
    <xf numFmtId="0" fontId="86" fillId="0" borderId="1" xfId="0" applyFont="1" applyFill="1" applyBorder="1" applyProtection="1"/>
    <xf numFmtId="0" fontId="79" fillId="0" borderId="1" xfId="0" applyFont="1" applyFill="1" applyBorder="1" applyAlignment="1" applyProtection="1">
      <alignment horizontal="center"/>
    </xf>
    <xf numFmtId="0" fontId="86" fillId="0" borderId="1" xfId="0" applyFont="1" applyFill="1" applyBorder="1" applyAlignment="1" applyProtection="1">
      <alignment horizontal="center"/>
    </xf>
    <xf numFmtId="0" fontId="86" fillId="0" borderId="1" xfId="0" applyFont="1" applyFill="1" applyBorder="1" applyAlignment="1" applyProtection="1">
      <alignment horizontal="center" wrapText="1"/>
    </xf>
    <xf numFmtId="0" fontId="86" fillId="0" borderId="1" xfId="0" applyFont="1" applyFill="1" applyBorder="1" applyAlignment="1" applyProtection="1">
      <alignment horizontal="center" vertical="center"/>
    </xf>
    <xf numFmtId="0" fontId="86" fillId="0" borderId="0" xfId="0" applyFont="1" applyFill="1" applyAlignment="1" applyProtection="1">
      <alignment horizontal="center" vertical="center"/>
    </xf>
    <xf numFmtId="0" fontId="86" fillId="0" borderId="0" xfId="0" applyFont="1" applyFill="1" applyAlignment="1" applyProtection="1">
      <alignment vertical="center"/>
    </xf>
    <xf numFmtId="0" fontId="79" fillId="0" borderId="0" xfId="0" applyFont="1" applyFill="1" applyAlignment="1" applyProtection="1">
      <alignment horizontal="center" vertical="center"/>
    </xf>
    <xf numFmtId="0" fontId="79" fillId="0" borderId="6" xfId="0" applyFont="1" applyFill="1" applyBorder="1" applyAlignment="1" applyProtection="1">
      <alignment horizontal="center" vertical="center"/>
    </xf>
    <xf numFmtId="0" fontId="86" fillId="0" borderId="5" xfId="0" applyFont="1" applyFill="1" applyBorder="1" applyAlignment="1" applyProtection="1">
      <alignment horizontal="center"/>
    </xf>
    <xf numFmtId="0" fontId="79" fillId="0" borderId="0" xfId="0" applyFont="1" applyFill="1" applyAlignment="1" applyProtection="1">
      <alignment horizontal="center" wrapText="1"/>
    </xf>
    <xf numFmtId="0" fontId="86" fillId="0" borderId="0" xfId="0" applyFont="1" applyFill="1" applyAlignment="1" applyProtection="1">
      <alignment horizontal="center" wrapText="1"/>
    </xf>
    <xf numFmtId="0" fontId="36" fillId="0" borderId="0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36" fillId="0" borderId="31" xfId="0" applyFont="1" applyBorder="1" applyAlignment="1">
      <alignment horizontal="center" wrapText="1"/>
    </xf>
    <xf numFmtId="0" fontId="36" fillId="0" borderId="31" xfId="0" applyFont="1" applyBorder="1"/>
    <xf numFmtId="0" fontId="39" fillId="0" borderId="0" xfId="0" applyFont="1" applyAlignment="1">
      <alignment wrapText="1"/>
    </xf>
    <xf numFmtId="0" fontId="38" fillId="0" borderId="21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1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37" fillId="0" borderId="0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39" fillId="0" borderId="16" xfId="0" applyFont="1" applyBorder="1"/>
    <xf numFmtId="0" fontId="92" fillId="0" borderId="0" xfId="0" applyFont="1" applyFill="1" applyAlignment="1">
      <alignment horizontal="center"/>
    </xf>
    <xf numFmtId="0" fontId="91" fillId="0" borderId="0" xfId="0" applyFont="1" applyFill="1" applyAlignment="1">
      <alignment horizontal="left" vertical="center" wrapText="1"/>
    </xf>
    <xf numFmtId="0" fontId="91" fillId="0" borderId="37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left"/>
    </xf>
    <xf numFmtId="0" fontId="90" fillId="5" borderId="34" xfId="0" applyFont="1" applyFill="1" applyBorder="1" applyAlignment="1">
      <alignment horizontal="center" vertical="center"/>
    </xf>
    <xf numFmtId="0" fontId="90" fillId="5" borderId="35" xfId="0" applyFont="1" applyFill="1" applyBorder="1" applyAlignment="1">
      <alignment horizontal="center" vertical="center"/>
    </xf>
    <xf numFmtId="0" fontId="90" fillId="5" borderId="36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wrapText="1"/>
    </xf>
    <xf numFmtId="0" fontId="92" fillId="0" borderId="32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 vertical="center" wrapText="1"/>
    </xf>
    <xf numFmtId="0" fontId="39" fillId="0" borderId="16" xfId="0" applyFont="1" applyBorder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54" fillId="0" borderId="19" xfId="0" applyFont="1" applyBorder="1" applyAlignment="1" applyProtection="1">
      <alignment horizontal="center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63" fillId="0" borderId="31" xfId="0" applyFont="1" applyBorder="1" applyAlignment="1" applyProtection="1">
      <alignment horizontal="left" vertical="center" wrapText="1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39" fillId="0" borderId="43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46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47" xfId="0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1" fontId="62" fillId="0" borderId="28" xfId="0" applyNumberFormat="1" applyFont="1" applyBorder="1" applyAlignment="1" applyProtection="1">
      <alignment horizontal="center"/>
      <protection locked="0"/>
    </xf>
    <xf numFmtId="1" fontId="62" fillId="0" borderId="30" xfId="0" applyNumberFormat="1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 vertical="top" wrapText="1"/>
      <protection locked="0"/>
    </xf>
    <xf numFmtId="0" fontId="44" fillId="0" borderId="16" xfId="0" applyFont="1" applyBorder="1" applyAlignment="1" applyProtection="1">
      <alignment horizontal="center" wrapText="1"/>
      <protection locked="0"/>
    </xf>
    <xf numFmtId="0" fontId="37" fillId="0" borderId="0" xfId="3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14" fontId="38" fillId="0" borderId="0" xfId="0" applyNumberFormat="1" applyFont="1" applyAlignment="1" applyProtection="1">
      <alignment horizontal="center"/>
      <protection locked="0"/>
    </xf>
    <xf numFmtId="0" fontId="59" fillId="0" borderId="0" xfId="2" applyFont="1" applyAlignment="1" applyProtection="1">
      <alignment horizontal="center" vertical="center" wrapText="1"/>
      <protection locked="0"/>
    </xf>
    <xf numFmtId="0" fontId="38" fillId="0" borderId="28" xfId="0" applyFont="1" applyBorder="1" applyAlignment="1" applyProtection="1">
      <alignment horizontal="center"/>
      <protection locked="0"/>
    </xf>
    <xf numFmtId="0" fontId="38" fillId="0" borderId="30" xfId="0" applyFont="1" applyBorder="1" applyAlignment="1" applyProtection="1">
      <alignment horizontal="center"/>
      <protection locked="0"/>
    </xf>
    <xf numFmtId="164" fontId="61" fillId="0" borderId="0" xfId="4" applyNumberFormat="1" applyFont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30" xfId="0" applyFont="1" applyBorder="1" applyAlignment="1">
      <alignment horizontal="left"/>
    </xf>
  </cellXfs>
  <cellStyles count="6">
    <cellStyle name="Įprastas" xfId="0" builtinId="0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7" workbookViewId="0">
      <selection activeCell="J361" sqref="J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29.1" customHeight="1">
      <c r="A22" s="540" t="s">
        <v>236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240</v>
      </c>
      <c r="K25" s="144" t="s">
        <v>241</v>
      </c>
      <c r="L25" s="144" t="s">
        <v>240</v>
      </c>
      <c r="M25" s="134"/>
    </row>
    <row r="26" spans="1:17">
      <c r="A26" s="551" t="s">
        <v>245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4400</v>
      </c>
      <c r="J30" s="41">
        <f>SUM(J31+J42+J61+J82+J89+J109+J131+J150+J160)</f>
        <v>2200</v>
      </c>
      <c r="K30" s="42">
        <f>SUM(K31+K42+K61+K82+K89+K109+K131+K150+K160)</f>
        <v>712.75</v>
      </c>
      <c r="L30" s="41">
        <f>SUM(L31+L42+L61+L82+L89+L109+L131+L150+L160)</f>
        <v>712.75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500</v>
      </c>
      <c r="J31" s="41">
        <f>SUM(J32+J38)</f>
        <v>200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500</v>
      </c>
      <c r="J32" s="41">
        <f>SUM(J33)</f>
        <v>200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500</v>
      </c>
      <c r="J33" s="41">
        <f t="shared" ref="J33:L34" si="0">SUM(J34)</f>
        <v>200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500</v>
      </c>
      <c r="J34" s="42">
        <f t="shared" si="0"/>
        <v>200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500</v>
      </c>
      <c r="J35" s="57">
        <v>200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3900</v>
      </c>
      <c r="J42" s="62">
        <f t="shared" si="2"/>
        <v>2000</v>
      </c>
      <c r="K42" s="61">
        <f t="shared" si="2"/>
        <v>712.75</v>
      </c>
      <c r="L42" s="61">
        <f t="shared" si="2"/>
        <v>712.75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3900</v>
      </c>
      <c r="J43" s="42">
        <f t="shared" si="2"/>
        <v>2000</v>
      </c>
      <c r="K43" s="41">
        <f t="shared" si="2"/>
        <v>712.75</v>
      </c>
      <c r="L43" s="42">
        <f t="shared" si="2"/>
        <v>712.75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3900</v>
      </c>
      <c r="J44" s="42">
        <f t="shared" si="2"/>
        <v>2000</v>
      </c>
      <c r="K44" s="50">
        <f t="shared" si="2"/>
        <v>712.75</v>
      </c>
      <c r="L44" s="50">
        <f t="shared" si="2"/>
        <v>712.75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3900</v>
      </c>
      <c r="J45" s="68">
        <f>SUM(J46:J60)</f>
        <v>2000</v>
      </c>
      <c r="K45" s="69">
        <f>SUM(K46:K60)</f>
        <v>712.75</v>
      </c>
      <c r="L45" s="69">
        <f>SUM(L46:L60)</f>
        <v>712.75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3400</v>
      </c>
      <c r="J46" s="57">
        <v>1700</v>
      </c>
      <c r="K46" s="57">
        <v>653.25</v>
      </c>
      <c r="L46" s="57">
        <v>653.25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500</v>
      </c>
      <c r="J60" s="57">
        <v>300</v>
      </c>
      <c r="K60" s="57">
        <v>59.5</v>
      </c>
      <c r="L60" s="57">
        <v>59.5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4400</v>
      </c>
      <c r="J360" s="90">
        <f>SUM(J30+J176)</f>
        <v>2200</v>
      </c>
      <c r="K360" s="90">
        <f>SUM(K30+K176)</f>
        <v>712.75</v>
      </c>
      <c r="L360" s="90">
        <f>SUM(L30+L176)</f>
        <v>712.75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59055118110236227" right="0.19685039370078741" top="0.78740157480314965" bottom="0.39370078740157483" header="0.19685039370078741" footer="0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48"/>
      <c r="K6" s="148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49"/>
      <c r="C8" s="149"/>
      <c r="D8" s="149"/>
      <c r="E8" s="149"/>
      <c r="F8" s="149"/>
      <c r="G8" s="588" t="s">
        <v>8</v>
      </c>
      <c r="H8" s="588"/>
      <c r="I8" s="588"/>
      <c r="J8" s="588"/>
      <c r="K8" s="588"/>
      <c r="L8" s="149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399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50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14.25" customHeight="1">
      <c r="A23" s="540" t="s">
        <v>20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151"/>
      <c r="L26" s="28" t="s">
        <v>24</v>
      </c>
      <c r="M26" s="135"/>
    </row>
    <row r="27" spans="1:17" ht="24" customHeight="1">
      <c r="A27" s="552" t="s">
        <v>25</v>
      </c>
      <c r="B27" s="589"/>
      <c r="C27" s="589"/>
      <c r="D27" s="589"/>
      <c r="E27" s="589"/>
      <c r="F27" s="589"/>
      <c r="G27" s="556" t="s">
        <v>26</v>
      </c>
      <c r="H27" s="558" t="s">
        <v>27</v>
      </c>
      <c r="I27" s="594" t="s">
        <v>28</v>
      </c>
      <c r="J27" s="595"/>
      <c r="K27" s="562" t="s">
        <v>29</v>
      </c>
      <c r="L27" s="564" t="s">
        <v>30</v>
      </c>
      <c r="M27" s="135"/>
    </row>
    <row r="28" spans="1:17" ht="46.5" customHeight="1">
      <c r="A28" s="590"/>
      <c r="B28" s="591"/>
      <c r="C28" s="591"/>
      <c r="D28" s="591"/>
      <c r="E28" s="591"/>
      <c r="F28" s="591"/>
      <c r="G28" s="592"/>
      <c r="H28" s="593"/>
      <c r="I28" s="29" t="s">
        <v>31</v>
      </c>
      <c r="J28" s="30" t="s">
        <v>32</v>
      </c>
      <c r="K28" s="596"/>
      <c r="L28" s="597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431400</v>
      </c>
      <c r="J30" s="41">
        <f>SUM(J31+J42+J61+J82+J89+J109+J131+J150+J160)</f>
        <v>230000</v>
      </c>
      <c r="K30" s="42">
        <f>SUM(K31+K42+K61+K82+K89+K109+K131+K150+K160)</f>
        <v>197587.98</v>
      </c>
      <c r="L30" s="41">
        <f>SUM(L31+L42+L61+L82+L89+L109+L131+L150+L160)</f>
        <v>197587.98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299500</v>
      </c>
      <c r="J31" s="41">
        <f>SUM(J32+J38)</f>
        <v>151800</v>
      </c>
      <c r="K31" s="49">
        <f>SUM(K32+K38)</f>
        <v>150180.68000000002</v>
      </c>
      <c r="L31" s="50">
        <f>SUM(L32+L38)</f>
        <v>150180.68000000002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294800</v>
      </c>
      <c r="J32" s="41">
        <f>SUM(J33)</f>
        <v>149300</v>
      </c>
      <c r="K32" s="42">
        <f>SUM(K33)</f>
        <v>147736.01</v>
      </c>
      <c r="L32" s="41">
        <f>SUM(L33)</f>
        <v>147736.01</v>
      </c>
      <c r="Q32" s="152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294800</v>
      </c>
      <c r="J33" s="41">
        <f t="shared" ref="J33:L34" si="0">SUM(J34)</f>
        <v>149300</v>
      </c>
      <c r="K33" s="41">
        <f t="shared" si="0"/>
        <v>147736.01</v>
      </c>
      <c r="L33" s="41">
        <f t="shared" si="0"/>
        <v>147736.01</v>
      </c>
      <c r="Q33" s="152"/>
      <c r="R33" s="152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294800</v>
      </c>
      <c r="J34" s="42">
        <f t="shared" si="0"/>
        <v>149300</v>
      </c>
      <c r="K34" s="42">
        <f t="shared" si="0"/>
        <v>147736.01</v>
      </c>
      <c r="L34" s="42">
        <f t="shared" si="0"/>
        <v>147736.01</v>
      </c>
      <c r="Q34" s="152"/>
      <c r="R34" s="152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294800</v>
      </c>
      <c r="J35" s="57">
        <v>149300</v>
      </c>
      <c r="K35" s="57">
        <v>147736.01</v>
      </c>
      <c r="L35" s="57">
        <v>147736.01</v>
      </c>
      <c r="Q35" s="152"/>
      <c r="R35" s="152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52"/>
      <c r="R36" s="152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52"/>
      <c r="R37" s="152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4700</v>
      </c>
      <c r="J38" s="41">
        <f t="shared" si="1"/>
        <v>2500</v>
      </c>
      <c r="K38" s="42">
        <f t="shared" si="1"/>
        <v>2444.67</v>
      </c>
      <c r="L38" s="41">
        <f t="shared" si="1"/>
        <v>2444.67</v>
      </c>
      <c r="Q38" s="152"/>
      <c r="R38" s="152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4700</v>
      </c>
      <c r="J39" s="41">
        <f t="shared" si="1"/>
        <v>2500</v>
      </c>
      <c r="K39" s="41">
        <f t="shared" si="1"/>
        <v>2444.67</v>
      </c>
      <c r="L39" s="41">
        <f t="shared" si="1"/>
        <v>2444.67</v>
      </c>
      <c r="Q39" s="152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4700</v>
      </c>
      <c r="J40" s="41">
        <f t="shared" si="1"/>
        <v>2500</v>
      </c>
      <c r="K40" s="41">
        <f t="shared" si="1"/>
        <v>2444.67</v>
      </c>
      <c r="L40" s="41">
        <f t="shared" si="1"/>
        <v>2444.67</v>
      </c>
      <c r="Q40" s="152"/>
      <c r="R40" s="152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4700</v>
      </c>
      <c r="J41" s="57">
        <v>2500</v>
      </c>
      <c r="K41" s="57">
        <v>2444.67</v>
      </c>
      <c r="L41" s="57">
        <v>2444.67</v>
      </c>
      <c r="Q41" s="152"/>
      <c r="R41" s="152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123200</v>
      </c>
      <c r="J42" s="62">
        <f t="shared" si="2"/>
        <v>73300</v>
      </c>
      <c r="K42" s="61">
        <f t="shared" si="2"/>
        <v>44971.75</v>
      </c>
      <c r="L42" s="61">
        <f t="shared" si="2"/>
        <v>44971.75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123200</v>
      </c>
      <c r="J43" s="42">
        <f t="shared" si="2"/>
        <v>73300</v>
      </c>
      <c r="K43" s="41">
        <f t="shared" si="2"/>
        <v>44971.75</v>
      </c>
      <c r="L43" s="42">
        <f t="shared" si="2"/>
        <v>44971.75</v>
      </c>
      <c r="Q43" s="152"/>
      <c r="S43" s="152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123200</v>
      </c>
      <c r="J44" s="42">
        <f t="shared" si="2"/>
        <v>73300</v>
      </c>
      <c r="K44" s="50">
        <f t="shared" si="2"/>
        <v>44971.75</v>
      </c>
      <c r="L44" s="50">
        <f t="shared" si="2"/>
        <v>44971.75</v>
      </c>
      <c r="Q44" s="152"/>
      <c r="R44" s="152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123200</v>
      </c>
      <c r="J45" s="68">
        <f>SUM(J46:J60)</f>
        <v>73300</v>
      </c>
      <c r="K45" s="69">
        <f>SUM(K46:K60)</f>
        <v>44971.75</v>
      </c>
      <c r="L45" s="69">
        <f>SUM(L46:L60)</f>
        <v>44971.75</v>
      </c>
      <c r="Q45" s="152"/>
      <c r="R45" s="152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2100</v>
      </c>
      <c r="J46" s="57">
        <v>1100</v>
      </c>
      <c r="K46" s="57">
        <v>331</v>
      </c>
      <c r="L46" s="57">
        <v>331</v>
      </c>
      <c r="Q46" s="152"/>
      <c r="R46" s="152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400</v>
      </c>
      <c r="J47" s="57">
        <v>200</v>
      </c>
      <c r="K47" s="57">
        <v>25.01</v>
      </c>
      <c r="L47" s="57">
        <v>25.01</v>
      </c>
      <c r="Q47" s="152"/>
      <c r="R47" s="152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1700</v>
      </c>
      <c r="J48" s="57">
        <v>900</v>
      </c>
      <c r="K48" s="57">
        <v>553.39</v>
      </c>
      <c r="L48" s="57">
        <v>553.39</v>
      </c>
      <c r="Q48" s="152"/>
      <c r="R48" s="152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18900</v>
      </c>
      <c r="J49" s="57">
        <v>9600</v>
      </c>
      <c r="K49" s="57">
        <v>3964.17</v>
      </c>
      <c r="L49" s="57">
        <v>3964.17</v>
      </c>
      <c r="Q49" s="152"/>
      <c r="R49" s="152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800</v>
      </c>
      <c r="J50" s="57">
        <v>500</v>
      </c>
      <c r="K50" s="57">
        <v>136</v>
      </c>
      <c r="L50" s="57">
        <v>136</v>
      </c>
      <c r="Q50" s="152"/>
      <c r="R50" s="152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200</v>
      </c>
      <c r="J51" s="57">
        <v>200</v>
      </c>
      <c r="K51" s="57">
        <v>0</v>
      </c>
      <c r="L51" s="57">
        <v>0</v>
      </c>
      <c r="Q51" s="152"/>
      <c r="R51" s="152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52"/>
      <c r="R52" s="152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52"/>
      <c r="R53" s="152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17800</v>
      </c>
      <c r="J54" s="57">
        <v>16700</v>
      </c>
      <c r="K54" s="57">
        <v>10938</v>
      </c>
      <c r="L54" s="57">
        <v>10938</v>
      </c>
      <c r="Q54" s="152"/>
      <c r="R54" s="152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800</v>
      </c>
      <c r="J55" s="57">
        <v>400</v>
      </c>
      <c r="K55" s="57">
        <v>0</v>
      </c>
      <c r="L55" s="57">
        <v>0</v>
      </c>
      <c r="Q55" s="152"/>
      <c r="R55" s="152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52"/>
      <c r="R56" s="152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70000</v>
      </c>
      <c r="J57" s="57">
        <v>37900</v>
      </c>
      <c r="K57" s="57">
        <v>24556.91</v>
      </c>
      <c r="L57" s="57">
        <v>24556.91</v>
      </c>
      <c r="Q57" s="152"/>
      <c r="R57" s="152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2900</v>
      </c>
      <c r="J58" s="57">
        <v>1500</v>
      </c>
      <c r="K58" s="57">
        <v>1156.6199999999999</v>
      </c>
      <c r="L58" s="57">
        <v>1156.6199999999999</v>
      </c>
      <c r="Q58" s="152"/>
      <c r="R58" s="152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52"/>
      <c r="R59" s="152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7600</v>
      </c>
      <c r="J60" s="57">
        <v>4300</v>
      </c>
      <c r="K60" s="57">
        <v>3310.65</v>
      </c>
      <c r="L60" s="57">
        <v>3310.65</v>
      </c>
      <c r="Q60" s="152"/>
      <c r="R60" s="152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52"/>
      <c r="S62" s="152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52"/>
      <c r="R63" s="152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52"/>
      <c r="R64" s="152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52"/>
      <c r="R65" s="152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52"/>
      <c r="R66" s="152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52"/>
      <c r="R67" s="152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52"/>
      <c r="R68" s="152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52"/>
      <c r="R69" s="152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52"/>
      <c r="R70" s="152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52"/>
      <c r="R71" s="152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52"/>
      <c r="R72" s="152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52"/>
      <c r="R73" s="152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52"/>
      <c r="R74" s="152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52"/>
      <c r="R75" s="152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52"/>
      <c r="R76" s="152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52"/>
      <c r="R77" s="152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8700</v>
      </c>
      <c r="J131" s="81">
        <f>SUM(J132+J137+J145)</f>
        <v>4900</v>
      </c>
      <c r="K131" s="42">
        <f>SUM(K132+K137+K145)</f>
        <v>2435.5500000000002</v>
      </c>
      <c r="L131" s="41">
        <f>SUM(L132+L137+L145)</f>
        <v>2435.5500000000002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8700</v>
      </c>
      <c r="J145" s="81">
        <f t="shared" si="15"/>
        <v>4900</v>
      </c>
      <c r="K145" s="42">
        <f t="shared" si="15"/>
        <v>2435.5500000000002</v>
      </c>
      <c r="L145" s="41">
        <f t="shared" si="15"/>
        <v>2435.5500000000002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8700</v>
      </c>
      <c r="J146" s="94">
        <f t="shared" si="15"/>
        <v>4900</v>
      </c>
      <c r="K146" s="69">
        <f t="shared" si="15"/>
        <v>2435.5500000000002</v>
      </c>
      <c r="L146" s="68">
        <f t="shared" si="15"/>
        <v>2435.5500000000002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8700</v>
      </c>
      <c r="J147" s="81">
        <f>SUM(J148:J149)</f>
        <v>4900</v>
      </c>
      <c r="K147" s="42">
        <f>SUM(K148:K149)</f>
        <v>2435.5500000000002</v>
      </c>
      <c r="L147" s="41">
        <f>SUM(L148:L149)</f>
        <v>2435.5500000000002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8700</v>
      </c>
      <c r="J148" s="95">
        <v>4900</v>
      </c>
      <c r="K148" s="95">
        <v>2435.5500000000002</v>
      </c>
      <c r="L148" s="95">
        <v>2435.5500000000002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2.5" customHeight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700</v>
      </c>
      <c r="J176" s="81">
        <f>SUM(J177+J230+J295)</f>
        <v>700</v>
      </c>
      <c r="K176" s="42">
        <f>SUM(K177+K230+K295)</f>
        <v>699</v>
      </c>
      <c r="L176" s="41">
        <f>SUM(L177+L230+L295)</f>
        <v>699</v>
      </c>
    </row>
    <row r="177" spans="1:16" ht="28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700</v>
      </c>
      <c r="J177" s="61">
        <f>SUM(J178+J201+J208+J220+J224)</f>
        <v>700</v>
      </c>
      <c r="K177" s="61">
        <f>SUM(K178+K201+K208+K220+K224)</f>
        <v>699</v>
      </c>
      <c r="L177" s="61">
        <f>SUM(L178+L201+L208+L220+L224)</f>
        <v>699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700</v>
      </c>
      <c r="J178" s="81">
        <f>SUM(J179+J182+J187+J193+J198)</f>
        <v>700</v>
      </c>
      <c r="K178" s="42">
        <f>SUM(K179+K182+K187+K193+K198)</f>
        <v>699</v>
      </c>
      <c r="L178" s="41">
        <f>SUM(L179+L182+L187+L193+L198)</f>
        <v>699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700</v>
      </c>
      <c r="J187" s="81">
        <f>J188</f>
        <v>700</v>
      </c>
      <c r="K187" s="42">
        <f>K188</f>
        <v>699</v>
      </c>
      <c r="L187" s="41">
        <f>L188</f>
        <v>699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700</v>
      </c>
      <c r="J188" s="41">
        <f t="shared" si="19"/>
        <v>700</v>
      </c>
      <c r="K188" s="41">
        <f t="shared" si="19"/>
        <v>699</v>
      </c>
      <c r="L188" s="41">
        <f t="shared" si="19"/>
        <v>699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700</v>
      </c>
      <c r="J190" s="58">
        <v>700</v>
      </c>
      <c r="K190" s="58">
        <v>699</v>
      </c>
      <c r="L190" s="58">
        <v>699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53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432100</v>
      </c>
      <c r="J360" s="90">
        <f>SUM(J30+J176)</f>
        <v>230700</v>
      </c>
      <c r="K360" s="90">
        <f>SUM(K30+K176)</f>
        <v>198286.98</v>
      </c>
      <c r="L360" s="90">
        <f>SUM(L30+L176)</f>
        <v>198286.98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54" t="s">
        <v>229</v>
      </c>
      <c r="K363" s="598" t="s">
        <v>230</v>
      </c>
      <c r="L363" s="598"/>
    </row>
    <row r="364" spans="1:12" ht="15.75" customHeight="1">
      <c r="I364" s="155"/>
      <c r="K364" s="155"/>
      <c r="L364" s="155"/>
    </row>
    <row r="365" spans="1:12" ht="15.75" customHeight="1">
      <c r="D365" s="120"/>
      <c r="E365" s="120"/>
      <c r="F365" s="26"/>
      <c r="G365" s="120" t="s">
        <v>231</v>
      </c>
      <c r="I365" s="155"/>
      <c r="K365" s="120" t="s">
        <v>232</v>
      </c>
      <c r="L365" s="156"/>
    </row>
    <row r="366" spans="1:12" ht="26.25" customHeight="1">
      <c r="D366" s="570" t="s">
        <v>233</v>
      </c>
      <c r="E366" s="571"/>
      <c r="F366" s="571"/>
      <c r="G366" s="571"/>
      <c r="H366" s="157"/>
      <c r="I366" s="158" t="s">
        <v>229</v>
      </c>
      <c r="K366" s="598" t="s">
        <v>230</v>
      </c>
      <c r="L366" s="59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abSelected="1" workbookViewId="0">
      <selection activeCell="J363" sqref="J36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29.1" customHeight="1">
      <c r="A22" s="540" t="s">
        <v>236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238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240</v>
      </c>
      <c r="K25" s="144" t="s">
        <v>241</v>
      </c>
      <c r="L25" s="144" t="s">
        <v>240</v>
      </c>
      <c r="M25" s="134"/>
    </row>
    <row r="26" spans="1:17">
      <c r="A26" s="551" t="s">
        <v>242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21200</v>
      </c>
      <c r="J30" s="41">
        <f>SUM(J31+J42+J61+J82+J89+J109+J131+J150+J160)</f>
        <v>13800</v>
      </c>
      <c r="K30" s="42">
        <f>SUM(K31+K42+K61+K82+K89+K109+K131+K150+K160)</f>
        <v>12254.66</v>
      </c>
      <c r="L30" s="41">
        <f>SUM(L31+L42+L61+L82+L89+L109+L131+L150+L160)</f>
        <v>12254.66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20600</v>
      </c>
      <c r="J31" s="41">
        <f>SUM(J32+J38)</f>
        <v>13300</v>
      </c>
      <c r="K31" s="49">
        <f>SUM(K32+K38)</f>
        <v>12221.5</v>
      </c>
      <c r="L31" s="50">
        <f>SUM(L32+L38)</f>
        <v>12221.5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20300</v>
      </c>
      <c r="J32" s="41">
        <f>SUM(J33)</f>
        <v>13100</v>
      </c>
      <c r="K32" s="42">
        <f>SUM(K33)</f>
        <v>12046.82</v>
      </c>
      <c r="L32" s="41">
        <f>SUM(L33)</f>
        <v>12046.82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20300</v>
      </c>
      <c r="J33" s="41">
        <f t="shared" ref="J33:L34" si="0">SUM(J34)</f>
        <v>13100</v>
      </c>
      <c r="K33" s="41">
        <f t="shared" si="0"/>
        <v>12046.82</v>
      </c>
      <c r="L33" s="41">
        <f t="shared" si="0"/>
        <v>12046.82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20300</v>
      </c>
      <c r="J34" s="42">
        <f t="shared" si="0"/>
        <v>13100</v>
      </c>
      <c r="K34" s="42">
        <f t="shared" si="0"/>
        <v>12046.82</v>
      </c>
      <c r="L34" s="42">
        <f t="shared" si="0"/>
        <v>12046.82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20300</v>
      </c>
      <c r="J35" s="57">
        <v>13100</v>
      </c>
      <c r="K35" s="57">
        <v>12046.82</v>
      </c>
      <c r="L35" s="57">
        <v>12046.82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300</v>
      </c>
      <c r="J38" s="41">
        <f t="shared" si="1"/>
        <v>200</v>
      </c>
      <c r="K38" s="42">
        <f t="shared" si="1"/>
        <v>174.68</v>
      </c>
      <c r="L38" s="41">
        <f t="shared" si="1"/>
        <v>174.68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300</v>
      </c>
      <c r="J39" s="41">
        <f t="shared" si="1"/>
        <v>200</v>
      </c>
      <c r="K39" s="41">
        <f t="shared" si="1"/>
        <v>174.68</v>
      </c>
      <c r="L39" s="41">
        <f t="shared" si="1"/>
        <v>174.68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300</v>
      </c>
      <c r="J40" s="41">
        <f t="shared" si="1"/>
        <v>200</v>
      </c>
      <c r="K40" s="41">
        <f t="shared" si="1"/>
        <v>174.68</v>
      </c>
      <c r="L40" s="41">
        <f t="shared" si="1"/>
        <v>174.68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300</v>
      </c>
      <c r="J41" s="57">
        <v>200</v>
      </c>
      <c r="K41" s="57">
        <v>174.68</v>
      </c>
      <c r="L41" s="57">
        <v>174.68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500</v>
      </c>
      <c r="J42" s="62">
        <f t="shared" si="2"/>
        <v>400</v>
      </c>
      <c r="K42" s="61">
        <f t="shared" si="2"/>
        <v>33.159999999999997</v>
      </c>
      <c r="L42" s="61">
        <f t="shared" si="2"/>
        <v>33.159999999999997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500</v>
      </c>
      <c r="J43" s="42">
        <f t="shared" si="2"/>
        <v>400</v>
      </c>
      <c r="K43" s="41">
        <f t="shared" si="2"/>
        <v>33.159999999999997</v>
      </c>
      <c r="L43" s="42">
        <f t="shared" si="2"/>
        <v>33.159999999999997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500</v>
      </c>
      <c r="J44" s="42">
        <f t="shared" si="2"/>
        <v>400</v>
      </c>
      <c r="K44" s="50">
        <f t="shared" si="2"/>
        <v>33.159999999999997</v>
      </c>
      <c r="L44" s="50">
        <f t="shared" si="2"/>
        <v>33.159999999999997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500</v>
      </c>
      <c r="J45" s="68">
        <f>SUM(J46:J60)</f>
        <v>400</v>
      </c>
      <c r="K45" s="69">
        <f>SUM(K46:K60)</f>
        <v>33.159999999999997</v>
      </c>
      <c r="L45" s="69">
        <f>SUM(L46:L60)</f>
        <v>33.159999999999997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100</v>
      </c>
      <c r="J55" s="57">
        <v>100</v>
      </c>
      <c r="K55" s="57">
        <v>33.159999999999997</v>
      </c>
      <c r="L55" s="57">
        <v>33.159999999999997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100</v>
      </c>
      <c r="J58" s="57">
        <v>100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300</v>
      </c>
      <c r="J60" s="57">
        <v>200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100</v>
      </c>
      <c r="J131" s="81">
        <f>SUM(J132+J137+J145)</f>
        <v>100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100</v>
      </c>
      <c r="J145" s="81">
        <f t="shared" si="15"/>
        <v>100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100</v>
      </c>
      <c r="J146" s="94">
        <f t="shared" si="15"/>
        <v>100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100</v>
      </c>
      <c r="J147" s="81">
        <f>SUM(J148:J149)</f>
        <v>100</v>
      </c>
      <c r="K147" s="42">
        <f>SUM(K148:K149)</f>
        <v>0</v>
      </c>
      <c r="L147" s="41">
        <f>SUM(L148:L149)</f>
        <v>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100</v>
      </c>
      <c r="J148" s="95">
        <v>100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21200</v>
      </c>
      <c r="J360" s="90">
        <f>SUM(J30+J176)</f>
        <v>13800</v>
      </c>
      <c r="K360" s="90">
        <f>SUM(K30+K176)</f>
        <v>12254.66</v>
      </c>
      <c r="L360" s="90">
        <f>SUM(L30+L176)</f>
        <v>12254.66</v>
      </c>
    </row>
    <row r="361" spans="1:12" ht="18.75" customHeight="1">
      <c r="G361" s="117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0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 t="s">
        <v>243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238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241</v>
      </c>
      <c r="K25" s="144" t="s">
        <v>240</v>
      </c>
      <c r="L25" s="144" t="s">
        <v>240</v>
      </c>
      <c r="M25" s="134"/>
    </row>
    <row r="26" spans="1:17">
      <c r="A26" s="551" t="s">
        <v>242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480600</v>
      </c>
      <c r="J30" s="41">
        <f>SUM(J31+J42+J61+J82+J89+J109+J131+J150+J160)</f>
        <v>321100</v>
      </c>
      <c r="K30" s="42">
        <f>SUM(K31+K42+K61+K82+K89+K109+K131+K150+K160)</f>
        <v>290776.73</v>
      </c>
      <c r="L30" s="41">
        <f>SUM(L31+L42+L61+L82+L89+L109+L131+L150+L160)</f>
        <v>290776.73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469600</v>
      </c>
      <c r="J31" s="41">
        <f>SUM(J32+J38)</f>
        <v>313100</v>
      </c>
      <c r="K31" s="49">
        <f>SUM(K32+K38)</f>
        <v>285998.95999999996</v>
      </c>
      <c r="L31" s="50">
        <f>SUM(L32+L38)</f>
        <v>285998.95999999996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462900</v>
      </c>
      <c r="J32" s="41">
        <f>SUM(J33)</f>
        <v>308600</v>
      </c>
      <c r="K32" s="42">
        <f>SUM(K33)</f>
        <v>281601.99</v>
      </c>
      <c r="L32" s="41">
        <f>SUM(L33)</f>
        <v>281601.99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462900</v>
      </c>
      <c r="J33" s="41">
        <f t="shared" ref="J33:L34" si="0">SUM(J34)</f>
        <v>308600</v>
      </c>
      <c r="K33" s="41">
        <f t="shared" si="0"/>
        <v>281601.99</v>
      </c>
      <c r="L33" s="41">
        <f t="shared" si="0"/>
        <v>281601.99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462900</v>
      </c>
      <c r="J34" s="42">
        <f t="shared" si="0"/>
        <v>308600</v>
      </c>
      <c r="K34" s="42">
        <f t="shared" si="0"/>
        <v>281601.99</v>
      </c>
      <c r="L34" s="42">
        <f t="shared" si="0"/>
        <v>281601.99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462900</v>
      </c>
      <c r="J35" s="57">
        <v>308600</v>
      </c>
      <c r="K35" s="57">
        <v>281601.99</v>
      </c>
      <c r="L35" s="57">
        <v>281601.99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6700</v>
      </c>
      <c r="J38" s="41">
        <f t="shared" si="1"/>
        <v>4500</v>
      </c>
      <c r="K38" s="42">
        <f t="shared" si="1"/>
        <v>4396.97</v>
      </c>
      <c r="L38" s="41">
        <f t="shared" si="1"/>
        <v>4396.97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6700</v>
      </c>
      <c r="J39" s="41">
        <f t="shared" si="1"/>
        <v>4500</v>
      </c>
      <c r="K39" s="41">
        <f t="shared" si="1"/>
        <v>4396.97</v>
      </c>
      <c r="L39" s="41">
        <f t="shared" si="1"/>
        <v>4396.97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6700</v>
      </c>
      <c r="J40" s="41">
        <f t="shared" si="1"/>
        <v>4500</v>
      </c>
      <c r="K40" s="41">
        <f t="shared" si="1"/>
        <v>4396.97</v>
      </c>
      <c r="L40" s="41">
        <f t="shared" si="1"/>
        <v>4396.97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6700</v>
      </c>
      <c r="J41" s="57">
        <v>4500</v>
      </c>
      <c r="K41" s="57">
        <v>4396.97</v>
      </c>
      <c r="L41" s="57">
        <v>4396.97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9600</v>
      </c>
      <c r="J42" s="62">
        <f t="shared" si="2"/>
        <v>7100</v>
      </c>
      <c r="K42" s="61">
        <f t="shared" si="2"/>
        <v>4078.31</v>
      </c>
      <c r="L42" s="61">
        <f t="shared" si="2"/>
        <v>4078.31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9600</v>
      </c>
      <c r="J43" s="42">
        <f t="shared" si="2"/>
        <v>7100</v>
      </c>
      <c r="K43" s="41">
        <f t="shared" si="2"/>
        <v>4078.31</v>
      </c>
      <c r="L43" s="42">
        <f t="shared" si="2"/>
        <v>4078.31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9600</v>
      </c>
      <c r="J44" s="42">
        <f t="shared" si="2"/>
        <v>7100</v>
      </c>
      <c r="K44" s="50">
        <f t="shared" si="2"/>
        <v>4078.31</v>
      </c>
      <c r="L44" s="50">
        <f t="shared" si="2"/>
        <v>4078.31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9600</v>
      </c>
      <c r="J45" s="68">
        <f>SUM(J46:J60)</f>
        <v>7100</v>
      </c>
      <c r="K45" s="69">
        <f>SUM(K46:K60)</f>
        <v>4078.31</v>
      </c>
      <c r="L45" s="69">
        <f>SUM(L46:L60)</f>
        <v>4078.31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800</v>
      </c>
      <c r="J51" s="57">
        <v>400</v>
      </c>
      <c r="K51" s="57">
        <v>149.80000000000001</v>
      </c>
      <c r="L51" s="57">
        <v>149.80000000000001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1000</v>
      </c>
      <c r="J55" s="57">
        <v>500</v>
      </c>
      <c r="K55" s="57">
        <v>276.39999999999998</v>
      </c>
      <c r="L55" s="57">
        <v>276.39999999999998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1400</v>
      </c>
      <c r="J58" s="57">
        <v>700</v>
      </c>
      <c r="K58" s="57">
        <v>506.57</v>
      </c>
      <c r="L58" s="57">
        <v>506.57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6400</v>
      </c>
      <c r="J60" s="57">
        <v>5500</v>
      </c>
      <c r="K60" s="57">
        <v>3145.54</v>
      </c>
      <c r="L60" s="57">
        <v>3145.54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1400</v>
      </c>
      <c r="J131" s="81">
        <f>SUM(J132+J137+J145)</f>
        <v>900</v>
      </c>
      <c r="K131" s="42">
        <f>SUM(K132+K137+K145)</f>
        <v>699.46</v>
      </c>
      <c r="L131" s="41">
        <f>SUM(L132+L137+L145)</f>
        <v>699.46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1400</v>
      </c>
      <c r="J145" s="81">
        <f t="shared" si="15"/>
        <v>900</v>
      </c>
      <c r="K145" s="42">
        <f t="shared" si="15"/>
        <v>699.46</v>
      </c>
      <c r="L145" s="41">
        <f t="shared" si="15"/>
        <v>699.46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1400</v>
      </c>
      <c r="J146" s="94">
        <f t="shared" si="15"/>
        <v>900</v>
      </c>
      <c r="K146" s="69">
        <f t="shared" si="15"/>
        <v>699.46</v>
      </c>
      <c r="L146" s="68">
        <f t="shared" si="15"/>
        <v>699.46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1400</v>
      </c>
      <c r="J147" s="81">
        <f>SUM(J148:J149)</f>
        <v>900</v>
      </c>
      <c r="K147" s="42">
        <f>SUM(K148:K149)</f>
        <v>699.46</v>
      </c>
      <c r="L147" s="41">
        <f>SUM(L148:L149)</f>
        <v>699.46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1400</v>
      </c>
      <c r="J148" s="95">
        <v>900</v>
      </c>
      <c r="K148" s="95">
        <v>699.46</v>
      </c>
      <c r="L148" s="95">
        <v>699.46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480600</v>
      </c>
      <c r="J360" s="90">
        <f>SUM(J30+J176)</f>
        <v>321100</v>
      </c>
      <c r="K360" s="90">
        <f>SUM(K30+K176)</f>
        <v>290776.73</v>
      </c>
      <c r="L360" s="90">
        <f>SUM(L30+L176)</f>
        <v>290776.73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238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 t="s">
        <v>242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501800</v>
      </c>
      <c r="J30" s="41">
        <f>SUM(J31+J42+J61+J82+J89+J109+J131+J150+J160)</f>
        <v>334900</v>
      </c>
      <c r="K30" s="42">
        <f>SUM(K31+K42+K61+K82+K89+K109+K131+K150+K160)</f>
        <v>303031.39</v>
      </c>
      <c r="L30" s="41">
        <f>SUM(L31+L42+L61+L82+L89+L109+L131+L150+L160)</f>
        <v>303031.39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490200</v>
      </c>
      <c r="J31" s="41">
        <f>SUM(J32+J38)</f>
        <v>326400</v>
      </c>
      <c r="K31" s="49">
        <f>SUM(K32+K38)</f>
        <v>298220.46000000002</v>
      </c>
      <c r="L31" s="50">
        <f>SUM(L32+L38)</f>
        <v>298220.46000000002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483200</v>
      </c>
      <c r="J32" s="41">
        <f>SUM(J33)</f>
        <v>321700</v>
      </c>
      <c r="K32" s="42">
        <f>SUM(K33)</f>
        <v>293648.81</v>
      </c>
      <c r="L32" s="41">
        <f>SUM(L33)</f>
        <v>293648.81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483200</v>
      </c>
      <c r="J33" s="41">
        <f t="shared" ref="J33:L34" si="0">SUM(J34)</f>
        <v>321700</v>
      </c>
      <c r="K33" s="41">
        <f t="shared" si="0"/>
        <v>293648.81</v>
      </c>
      <c r="L33" s="41">
        <f t="shared" si="0"/>
        <v>293648.81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483200</v>
      </c>
      <c r="J34" s="42">
        <f t="shared" si="0"/>
        <v>321700</v>
      </c>
      <c r="K34" s="42">
        <f t="shared" si="0"/>
        <v>293648.81</v>
      </c>
      <c r="L34" s="42">
        <f t="shared" si="0"/>
        <v>293648.81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483200</v>
      </c>
      <c r="J35" s="57">
        <v>321700</v>
      </c>
      <c r="K35" s="57">
        <v>293648.81</v>
      </c>
      <c r="L35" s="57">
        <v>293648.81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7000</v>
      </c>
      <c r="J38" s="41">
        <f t="shared" si="1"/>
        <v>4700</v>
      </c>
      <c r="K38" s="42">
        <f t="shared" si="1"/>
        <v>4571.6499999999996</v>
      </c>
      <c r="L38" s="41">
        <f t="shared" si="1"/>
        <v>4571.6499999999996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7000</v>
      </c>
      <c r="J39" s="41">
        <f t="shared" si="1"/>
        <v>4700</v>
      </c>
      <c r="K39" s="41">
        <f t="shared" si="1"/>
        <v>4571.6499999999996</v>
      </c>
      <c r="L39" s="41">
        <f t="shared" si="1"/>
        <v>4571.6499999999996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7000</v>
      </c>
      <c r="J40" s="41">
        <f t="shared" si="1"/>
        <v>4700</v>
      </c>
      <c r="K40" s="41">
        <f t="shared" si="1"/>
        <v>4571.6499999999996</v>
      </c>
      <c r="L40" s="41">
        <f t="shared" si="1"/>
        <v>4571.6499999999996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7000</v>
      </c>
      <c r="J41" s="57">
        <v>4700</v>
      </c>
      <c r="K41" s="57">
        <v>4571.6499999999996</v>
      </c>
      <c r="L41" s="57">
        <v>4571.6499999999996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10100</v>
      </c>
      <c r="J42" s="62">
        <f t="shared" si="2"/>
        <v>7500</v>
      </c>
      <c r="K42" s="61">
        <f t="shared" si="2"/>
        <v>4111.47</v>
      </c>
      <c r="L42" s="61">
        <f t="shared" si="2"/>
        <v>4111.47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10100</v>
      </c>
      <c r="J43" s="42">
        <f t="shared" si="2"/>
        <v>7500</v>
      </c>
      <c r="K43" s="41">
        <f t="shared" si="2"/>
        <v>4111.47</v>
      </c>
      <c r="L43" s="42">
        <f t="shared" si="2"/>
        <v>4111.47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10100</v>
      </c>
      <c r="J44" s="42">
        <f t="shared" si="2"/>
        <v>7500</v>
      </c>
      <c r="K44" s="50">
        <f t="shared" si="2"/>
        <v>4111.47</v>
      </c>
      <c r="L44" s="50">
        <f t="shared" si="2"/>
        <v>4111.47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10100</v>
      </c>
      <c r="J45" s="68">
        <f>SUM(J46:J60)</f>
        <v>7500</v>
      </c>
      <c r="K45" s="69">
        <f>SUM(K46:K60)</f>
        <v>4111.47</v>
      </c>
      <c r="L45" s="69">
        <f>SUM(L46:L60)</f>
        <v>4111.47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800</v>
      </c>
      <c r="J51" s="57">
        <v>400</v>
      </c>
      <c r="K51" s="57">
        <v>149.80000000000001</v>
      </c>
      <c r="L51" s="57">
        <v>149.80000000000001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1100</v>
      </c>
      <c r="J55" s="57">
        <v>600</v>
      </c>
      <c r="K55" s="57">
        <v>309.56</v>
      </c>
      <c r="L55" s="57">
        <v>309.56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1500</v>
      </c>
      <c r="J58" s="57">
        <v>800</v>
      </c>
      <c r="K58" s="57">
        <v>506.57</v>
      </c>
      <c r="L58" s="57">
        <v>506.57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6700</v>
      </c>
      <c r="J60" s="57">
        <v>5700</v>
      </c>
      <c r="K60" s="57">
        <v>3145.54</v>
      </c>
      <c r="L60" s="57">
        <v>3145.54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1500</v>
      </c>
      <c r="J131" s="81">
        <f>SUM(J132+J137+J145)</f>
        <v>1000</v>
      </c>
      <c r="K131" s="42">
        <f>SUM(K132+K137+K145)</f>
        <v>699.46</v>
      </c>
      <c r="L131" s="41">
        <f>SUM(L132+L137+L145)</f>
        <v>699.46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1500</v>
      </c>
      <c r="J145" s="81">
        <f t="shared" si="15"/>
        <v>1000</v>
      </c>
      <c r="K145" s="42">
        <f t="shared" si="15"/>
        <v>699.46</v>
      </c>
      <c r="L145" s="41">
        <f t="shared" si="15"/>
        <v>699.46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1500</v>
      </c>
      <c r="J146" s="94">
        <f t="shared" si="15"/>
        <v>1000</v>
      </c>
      <c r="K146" s="69">
        <f t="shared" si="15"/>
        <v>699.46</v>
      </c>
      <c r="L146" s="68">
        <f t="shared" si="15"/>
        <v>699.46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1500</v>
      </c>
      <c r="J147" s="81">
        <f>SUM(J148:J149)</f>
        <v>1000</v>
      </c>
      <c r="K147" s="42">
        <f>SUM(K148:K149)</f>
        <v>699.46</v>
      </c>
      <c r="L147" s="41">
        <f>SUM(L148:L149)</f>
        <v>699.46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1500</v>
      </c>
      <c r="J148" s="95">
        <v>1000</v>
      </c>
      <c r="K148" s="95">
        <v>699.46</v>
      </c>
      <c r="L148" s="95">
        <v>699.46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501800</v>
      </c>
      <c r="J360" s="90">
        <f>SUM(J30+J176)</f>
        <v>334900</v>
      </c>
      <c r="K360" s="90">
        <f>SUM(K30+K176)</f>
        <v>303031.39</v>
      </c>
      <c r="L360" s="90">
        <f>SUM(L30+L176)</f>
        <v>303031.39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13" zoomScaleNormal="100" workbookViewId="0">
      <selection activeCell="J176" sqref="J1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/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14.25" customHeight="1">
      <c r="A23" s="540" t="s">
        <v>20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/>
      <c r="L23" s="16"/>
      <c r="M23" s="134"/>
    </row>
    <row r="24" spans="1:17" ht="12.75" customHeight="1">
      <c r="F24" s="1"/>
      <c r="G24" s="22" t="s">
        <v>22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/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977800</v>
      </c>
      <c r="J30" s="41">
        <f>SUM(J31+J42+J61+J82+J89+J109+J131+J150+J160)</f>
        <v>587000</v>
      </c>
      <c r="K30" s="42">
        <f>SUM(K31+K42+K61+K82+K89+K109+K131+K150+K160)</f>
        <v>510006.32</v>
      </c>
      <c r="L30" s="41">
        <f>SUM(L31+L42+L61+L82+L89+L109+L131+L150+L160)</f>
        <v>510006.32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792700</v>
      </c>
      <c r="J31" s="41">
        <f>SUM(J32+J38)</f>
        <v>479600</v>
      </c>
      <c r="K31" s="49">
        <f>SUM(K32+K38)</f>
        <v>449001.14</v>
      </c>
      <c r="L31" s="50">
        <f>SUM(L32+L38)</f>
        <v>449001.14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781000</v>
      </c>
      <c r="J32" s="41">
        <f>SUM(J33)</f>
        <v>472400</v>
      </c>
      <c r="K32" s="42">
        <f>SUM(K33)</f>
        <v>441984.82</v>
      </c>
      <c r="L32" s="41">
        <f>SUM(L33)</f>
        <v>441984.82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781000</v>
      </c>
      <c r="J33" s="41">
        <f t="shared" ref="J33:L34" si="0">SUM(J34)</f>
        <v>472400</v>
      </c>
      <c r="K33" s="41">
        <f t="shared" si="0"/>
        <v>441984.82</v>
      </c>
      <c r="L33" s="41">
        <f t="shared" si="0"/>
        <v>441984.82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781000</v>
      </c>
      <c r="J34" s="42">
        <f t="shared" si="0"/>
        <v>472400</v>
      </c>
      <c r="K34" s="42">
        <f t="shared" si="0"/>
        <v>441984.82</v>
      </c>
      <c r="L34" s="42">
        <f t="shared" si="0"/>
        <v>441984.82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781000</v>
      </c>
      <c r="J35" s="57">
        <v>472400</v>
      </c>
      <c r="K35" s="57">
        <v>441984.82</v>
      </c>
      <c r="L35" s="57">
        <v>441984.82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11700</v>
      </c>
      <c r="J38" s="41">
        <f t="shared" si="1"/>
        <v>7200</v>
      </c>
      <c r="K38" s="42">
        <f t="shared" si="1"/>
        <v>7016.32</v>
      </c>
      <c r="L38" s="41">
        <f t="shared" si="1"/>
        <v>7016.32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11700</v>
      </c>
      <c r="J39" s="41">
        <f t="shared" si="1"/>
        <v>7200</v>
      </c>
      <c r="K39" s="41">
        <f t="shared" si="1"/>
        <v>7016.32</v>
      </c>
      <c r="L39" s="41">
        <f t="shared" si="1"/>
        <v>7016.32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11700</v>
      </c>
      <c r="J40" s="41">
        <f t="shared" si="1"/>
        <v>7200</v>
      </c>
      <c r="K40" s="41">
        <f t="shared" si="1"/>
        <v>7016.32</v>
      </c>
      <c r="L40" s="41">
        <f t="shared" si="1"/>
        <v>7016.32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11700</v>
      </c>
      <c r="J41" s="57">
        <v>7200</v>
      </c>
      <c r="K41" s="57">
        <v>7016.32</v>
      </c>
      <c r="L41" s="57">
        <v>7016.32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174900</v>
      </c>
      <c r="J42" s="62">
        <f t="shared" si="2"/>
        <v>101500</v>
      </c>
      <c r="K42" s="61">
        <f t="shared" si="2"/>
        <v>57870.17</v>
      </c>
      <c r="L42" s="61">
        <f t="shared" si="2"/>
        <v>57870.17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174900</v>
      </c>
      <c r="J43" s="42">
        <f t="shared" si="2"/>
        <v>101500</v>
      </c>
      <c r="K43" s="41">
        <f t="shared" si="2"/>
        <v>57870.17</v>
      </c>
      <c r="L43" s="42">
        <f t="shared" si="2"/>
        <v>57870.17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174900</v>
      </c>
      <c r="J44" s="42">
        <f t="shared" si="2"/>
        <v>101500</v>
      </c>
      <c r="K44" s="50">
        <f t="shared" si="2"/>
        <v>57870.17</v>
      </c>
      <c r="L44" s="50">
        <f t="shared" si="2"/>
        <v>57870.17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174900</v>
      </c>
      <c r="J45" s="68">
        <f>SUM(J46:J60)</f>
        <v>101500</v>
      </c>
      <c r="K45" s="69">
        <f>SUM(K46:K60)</f>
        <v>57870.17</v>
      </c>
      <c r="L45" s="69">
        <f>SUM(L46:L60)</f>
        <v>57870.17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38000</v>
      </c>
      <c r="J46" s="57">
        <v>19000</v>
      </c>
      <c r="K46" s="57">
        <v>8699.15</v>
      </c>
      <c r="L46" s="57">
        <v>8699.15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400</v>
      </c>
      <c r="J47" s="57">
        <v>200</v>
      </c>
      <c r="K47" s="57">
        <v>25.01</v>
      </c>
      <c r="L47" s="57">
        <v>25.01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1700</v>
      </c>
      <c r="J48" s="57">
        <v>900</v>
      </c>
      <c r="K48" s="57">
        <v>553.39</v>
      </c>
      <c r="L48" s="57">
        <v>553.39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18900</v>
      </c>
      <c r="J49" s="57">
        <v>9600</v>
      </c>
      <c r="K49" s="57">
        <v>3964.17</v>
      </c>
      <c r="L49" s="57">
        <v>3964.17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800</v>
      </c>
      <c r="J50" s="57">
        <v>500</v>
      </c>
      <c r="K50" s="57">
        <v>136</v>
      </c>
      <c r="L50" s="57">
        <v>136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1000</v>
      </c>
      <c r="J51" s="57">
        <v>600</v>
      </c>
      <c r="K51" s="57">
        <v>149.80000000000001</v>
      </c>
      <c r="L51" s="57">
        <v>149.80000000000001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18700</v>
      </c>
      <c r="J54" s="57">
        <v>17100</v>
      </c>
      <c r="K54" s="57">
        <v>10938</v>
      </c>
      <c r="L54" s="57">
        <v>10938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1900</v>
      </c>
      <c r="J55" s="57">
        <v>1000</v>
      </c>
      <c r="K55" s="57">
        <v>309.56</v>
      </c>
      <c r="L55" s="57">
        <v>309.56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70000</v>
      </c>
      <c r="J57" s="57">
        <v>37900</v>
      </c>
      <c r="K57" s="57">
        <v>24556.91</v>
      </c>
      <c r="L57" s="57">
        <v>24556.91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4400</v>
      </c>
      <c r="J58" s="57">
        <v>2300</v>
      </c>
      <c r="K58" s="57">
        <v>1663.19</v>
      </c>
      <c r="L58" s="57">
        <v>1663.19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19100</v>
      </c>
      <c r="J60" s="57">
        <v>12400</v>
      </c>
      <c r="K60" s="57">
        <v>6874.99</v>
      </c>
      <c r="L60" s="57">
        <v>6874.99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10200</v>
      </c>
      <c r="J131" s="81">
        <f>SUM(J132+J137+J145)</f>
        <v>5900</v>
      </c>
      <c r="K131" s="42">
        <f>SUM(K132+K137+K145)</f>
        <v>3135.01</v>
      </c>
      <c r="L131" s="41">
        <f>SUM(L132+L137+L145)</f>
        <v>3135.01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10200</v>
      </c>
      <c r="J145" s="81">
        <f t="shared" si="15"/>
        <v>5900</v>
      </c>
      <c r="K145" s="42">
        <f t="shared" si="15"/>
        <v>3135.01</v>
      </c>
      <c r="L145" s="41">
        <f t="shared" si="15"/>
        <v>3135.01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10200</v>
      </c>
      <c r="J146" s="94">
        <f t="shared" si="15"/>
        <v>5900</v>
      </c>
      <c r="K146" s="69">
        <f t="shared" si="15"/>
        <v>3135.01</v>
      </c>
      <c r="L146" s="68">
        <f t="shared" si="15"/>
        <v>3135.01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10200</v>
      </c>
      <c r="J147" s="81">
        <f>SUM(J148:J149)</f>
        <v>5900</v>
      </c>
      <c r="K147" s="42">
        <f>SUM(K148:K149)</f>
        <v>3135.01</v>
      </c>
      <c r="L147" s="41">
        <f>SUM(L148:L149)</f>
        <v>3135.01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10200</v>
      </c>
      <c r="J148" s="95">
        <v>5900</v>
      </c>
      <c r="K148" s="95">
        <v>3135.01</v>
      </c>
      <c r="L148" s="95">
        <v>3135.01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1" customHeight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700</v>
      </c>
      <c r="J176" s="81">
        <f>SUM(J177+J230+J295)</f>
        <v>700</v>
      </c>
      <c r="K176" s="42">
        <f>SUM(K177+K230+K295)</f>
        <v>699</v>
      </c>
      <c r="L176" s="41">
        <f>SUM(L177+L230+L295)</f>
        <v>699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700</v>
      </c>
      <c r="J177" s="61">
        <f>SUM(J178+J201+J208+J220+J224)</f>
        <v>700</v>
      </c>
      <c r="K177" s="61">
        <f>SUM(K178+K201+K208+K220+K224)</f>
        <v>699</v>
      </c>
      <c r="L177" s="61">
        <f>SUM(L178+L201+L208+L220+L224)</f>
        <v>699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700</v>
      </c>
      <c r="J178" s="81">
        <f>SUM(J179+J182+J187+J193+J198)</f>
        <v>700</v>
      </c>
      <c r="K178" s="42">
        <f>SUM(K179+K182+K187+K193+K198)</f>
        <v>699</v>
      </c>
      <c r="L178" s="41">
        <f>SUM(L179+L182+L187+L193+L198)</f>
        <v>699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700</v>
      </c>
      <c r="J187" s="81">
        <f>J188</f>
        <v>700</v>
      </c>
      <c r="K187" s="42">
        <f>K188</f>
        <v>699</v>
      </c>
      <c r="L187" s="41">
        <f>L188</f>
        <v>699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700</v>
      </c>
      <c r="J188" s="41">
        <f t="shared" si="19"/>
        <v>700</v>
      </c>
      <c r="K188" s="41">
        <f t="shared" si="19"/>
        <v>699</v>
      </c>
      <c r="L188" s="41">
        <f t="shared" si="19"/>
        <v>699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700</v>
      </c>
      <c r="J190" s="58">
        <v>700</v>
      </c>
      <c r="K190" s="58">
        <v>699</v>
      </c>
      <c r="L190" s="58">
        <v>699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978500</v>
      </c>
      <c r="J360" s="90">
        <f>SUM(J30+J176)</f>
        <v>587700</v>
      </c>
      <c r="K360" s="90">
        <f>SUM(K30+K176)</f>
        <v>510705.32</v>
      </c>
      <c r="L360" s="90">
        <f>SUM(L30+L176)</f>
        <v>510705.32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 horizontalCentered="1"/>
  <pageMargins left="0.39370078740157483" right="0.19685039370078741" top="0.39370078740157483" bottom="0.19685039370078741" header="0.19685039370078741" footer="0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workbookViewId="0">
      <selection activeCell="J23" sqref="J23"/>
    </sheetView>
  </sheetViews>
  <sheetFormatPr defaultRowHeight="15"/>
  <cols>
    <col min="1" max="1" width="6.42578125" style="248" customWidth="1"/>
    <col min="2" max="2" width="13.7109375" style="248" customWidth="1"/>
    <col min="3" max="3" width="11.5703125" style="248" customWidth="1"/>
    <col min="4" max="4" width="9.140625" style="248" customWidth="1"/>
    <col min="5" max="5" width="7.140625" style="248" customWidth="1"/>
    <col min="6" max="6" width="13.7109375" style="248" customWidth="1"/>
    <col min="7" max="7" width="10" style="248" customWidth="1"/>
    <col min="8" max="8" width="13.5703125" style="248" customWidth="1"/>
    <col min="9" max="9" width="9.140625" style="248" customWidth="1"/>
    <col min="10" max="16384" width="9.140625" style="249"/>
  </cols>
  <sheetData>
    <row r="2" spans="1:8">
      <c r="A2" s="600" t="s">
        <v>316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254</v>
      </c>
      <c r="B3" s="601"/>
      <c r="C3" s="601"/>
      <c r="D3" s="601"/>
      <c r="E3" s="601"/>
      <c r="F3" s="601"/>
      <c r="G3" s="601"/>
      <c r="H3" s="601"/>
    </row>
    <row r="6" spans="1:8">
      <c r="A6" s="602" t="s">
        <v>317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318</v>
      </c>
      <c r="B9" s="603"/>
      <c r="C9" s="603"/>
      <c r="D9" s="603"/>
      <c r="E9" s="603"/>
      <c r="F9" s="603"/>
      <c r="G9" s="603"/>
      <c r="H9" s="603"/>
    </row>
    <row r="10" spans="1:8">
      <c r="D10" s="250"/>
    </row>
    <row r="11" spans="1:8">
      <c r="C11" s="602" t="s">
        <v>319</v>
      </c>
      <c r="D11" s="602"/>
      <c r="E11" s="602"/>
      <c r="F11" s="602"/>
    </row>
    <row r="12" spans="1:8">
      <c r="B12" s="604" t="s">
        <v>320</v>
      </c>
      <c r="C12" s="604"/>
      <c r="D12" s="604"/>
      <c r="E12" s="604"/>
      <c r="F12" s="604"/>
      <c r="G12" s="604"/>
    </row>
    <row r="14" spans="1:8" ht="15" customHeight="1">
      <c r="A14" s="605" t="s">
        <v>321</v>
      </c>
      <c r="B14" s="605"/>
      <c r="C14" s="251" t="s">
        <v>322</v>
      </c>
      <c r="D14" s="252"/>
      <c r="E14" s="252"/>
      <c r="F14" s="252"/>
      <c r="G14" s="252"/>
      <c r="H14" s="252"/>
    </row>
    <row r="15" spans="1:8">
      <c r="A15" s="606" t="s">
        <v>323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253" t="s">
        <v>324</v>
      </c>
      <c r="B16" s="253" t="s">
        <v>325</v>
      </c>
      <c r="C16" s="607" t="s">
        <v>326</v>
      </c>
      <c r="D16" s="608"/>
      <c r="E16" s="609"/>
      <c r="F16" s="253" t="s">
        <v>327</v>
      </c>
      <c r="G16" s="254" t="s">
        <v>328</v>
      </c>
      <c r="H16" s="254" t="s">
        <v>329</v>
      </c>
    </row>
    <row r="17" spans="1:8">
      <c r="A17" s="255">
        <v>1</v>
      </c>
      <c r="B17" s="256" t="s">
        <v>238</v>
      </c>
      <c r="C17" s="599" t="s">
        <v>330</v>
      </c>
      <c r="D17" s="599"/>
      <c r="E17" s="599"/>
      <c r="F17" s="257" t="s">
        <v>20</v>
      </c>
      <c r="G17" s="258" t="s">
        <v>20</v>
      </c>
      <c r="H17" s="259">
        <v>303031.39</v>
      </c>
    </row>
    <row r="18" spans="1:8">
      <c r="A18" s="255"/>
      <c r="B18" s="256"/>
      <c r="C18" s="610" t="s">
        <v>332</v>
      </c>
      <c r="D18" s="610"/>
      <c r="E18" s="610"/>
      <c r="F18" s="260" t="s">
        <v>20</v>
      </c>
      <c r="G18" s="261" t="s">
        <v>20</v>
      </c>
      <c r="H18" s="262">
        <f>0+H17</f>
        <v>303031.39</v>
      </c>
    </row>
    <row r="19" spans="1:8">
      <c r="A19" s="255">
        <v>2</v>
      </c>
      <c r="B19" s="256" t="s">
        <v>246</v>
      </c>
      <c r="C19" s="599" t="s">
        <v>334</v>
      </c>
      <c r="D19" s="599"/>
      <c r="E19" s="599"/>
      <c r="F19" s="257" t="s">
        <v>20</v>
      </c>
      <c r="G19" s="258" t="s">
        <v>20</v>
      </c>
      <c r="H19" s="259">
        <v>699</v>
      </c>
    </row>
    <row r="20" spans="1:8">
      <c r="A20" s="255">
        <v>3</v>
      </c>
      <c r="B20" s="256" t="s">
        <v>246</v>
      </c>
      <c r="C20" s="599" t="s">
        <v>335</v>
      </c>
      <c r="D20" s="599"/>
      <c r="E20" s="599"/>
      <c r="F20" s="257" t="s">
        <v>20</v>
      </c>
      <c r="G20" s="258" t="s">
        <v>20</v>
      </c>
      <c r="H20" s="259">
        <v>6996.52</v>
      </c>
    </row>
    <row r="21" spans="1:8">
      <c r="A21" s="255">
        <v>4</v>
      </c>
      <c r="B21" s="256" t="s">
        <v>246</v>
      </c>
      <c r="C21" s="599" t="s">
        <v>330</v>
      </c>
      <c r="D21" s="599"/>
      <c r="E21" s="599"/>
      <c r="F21" s="257" t="s">
        <v>20</v>
      </c>
      <c r="G21" s="258" t="s">
        <v>20</v>
      </c>
      <c r="H21" s="259">
        <v>190591.46</v>
      </c>
    </row>
    <row r="22" spans="1:8">
      <c r="A22" s="255"/>
      <c r="B22" s="256"/>
      <c r="C22" s="610" t="s">
        <v>332</v>
      </c>
      <c r="D22" s="610"/>
      <c r="E22" s="610"/>
      <c r="F22" s="260" t="s">
        <v>20</v>
      </c>
      <c r="G22" s="261" t="s">
        <v>20</v>
      </c>
      <c r="H22" s="262">
        <f>0+H19+H20+H21</f>
        <v>198286.97999999998</v>
      </c>
    </row>
    <row r="23" spans="1:8">
      <c r="A23" s="250"/>
      <c r="B23" s="263"/>
      <c r="C23" s="605"/>
      <c r="D23" s="605"/>
      <c r="E23" s="605"/>
      <c r="F23" s="264"/>
      <c r="G23" s="265"/>
      <c r="H23" s="266"/>
    </row>
    <row r="24" spans="1:8">
      <c r="A24" s="250"/>
      <c r="B24" s="263"/>
      <c r="C24" s="263"/>
      <c r="D24" s="263"/>
      <c r="E24" s="263"/>
      <c r="F24" s="264"/>
      <c r="G24" s="265"/>
      <c r="H24" s="266"/>
    </row>
    <row r="27" spans="1:8">
      <c r="A27" s="605" t="s">
        <v>226</v>
      </c>
      <c r="B27" s="605"/>
      <c r="C27" s="605"/>
      <c r="D27" s="605"/>
      <c r="E27" s="612" t="s">
        <v>227</v>
      </c>
      <c r="F27" s="612"/>
      <c r="G27" s="612"/>
      <c r="H27" s="612"/>
    </row>
    <row r="28" spans="1:8">
      <c r="E28" s="611" t="s">
        <v>336</v>
      </c>
      <c r="F28" s="611"/>
      <c r="G28" s="611"/>
      <c r="H28" s="611"/>
    </row>
    <row r="31" spans="1:8">
      <c r="A31" s="605" t="s">
        <v>231</v>
      </c>
      <c r="B31" s="605"/>
      <c r="C31" s="605"/>
      <c r="D31" s="605"/>
      <c r="E31" s="612" t="s">
        <v>232</v>
      </c>
      <c r="F31" s="612"/>
      <c r="G31" s="612"/>
      <c r="H31" s="612"/>
    </row>
    <row r="32" spans="1:8">
      <c r="E32" s="611" t="s">
        <v>336</v>
      </c>
      <c r="F32" s="611"/>
      <c r="G32" s="611"/>
      <c r="H32" s="611"/>
    </row>
  </sheetData>
  <mergeCells count="22">
    <mergeCell ref="E28:H28"/>
    <mergeCell ref="A31:D31"/>
    <mergeCell ref="E31:H31"/>
    <mergeCell ref="E32:H32"/>
    <mergeCell ref="C20:E20"/>
    <mergeCell ref="C21:E21"/>
    <mergeCell ref="C22:E22"/>
    <mergeCell ref="C23:E23"/>
    <mergeCell ref="A27:D27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rintOptions horizontalCentered="1"/>
  <pageMargins left="0.39370078740157483" right="0.19685039370078741" top="0.59055118110236227" bottom="0.19685039370078741" header="0.19685039370078741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workbookViewId="0">
      <selection activeCell="O36" sqref="O36"/>
    </sheetView>
  </sheetViews>
  <sheetFormatPr defaultRowHeight="15"/>
  <cols>
    <col min="1" max="1" width="6.42578125" style="248" customWidth="1"/>
    <col min="2" max="2" width="13.7109375" style="248" customWidth="1"/>
    <col min="3" max="3" width="11.5703125" style="248" customWidth="1"/>
    <col min="4" max="4" width="9.140625" style="248" customWidth="1"/>
    <col min="5" max="5" width="7.140625" style="248" customWidth="1"/>
    <col min="6" max="6" width="13.7109375" style="248" customWidth="1"/>
    <col min="7" max="7" width="10" style="248" customWidth="1"/>
    <col min="8" max="8" width="13.5703125" style="248" customWidth="1"/>
    <col min="9" max="9" width="9.140625" style="248" customWidth="1"/>
    <col min="10" max="16384" width="9.140625" style="249"/>
  </cols>
  <sheetData>
    <row r="2" spans="1:8">
      <c r="A2" s="600" t="s">
        <v>316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254</v>
      </c>
      <c r="B3" s="601"/>
      <c r="C3" s="601"/>
      <c r="D3" s="601"/>
      <c r="E3" s="601"/>
      <c r="F3" s="601"/>
      <c r="G3" s="601"/>
      <c r="H3" s="601"/>
    </row>
    <row r="6" spans="1:8">
      <c r="A6" s="602" t="s">
        <v>317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318</v>
      </c>
      <c r="B9" s="603"/>
      <c r="C9" s="603"/>
      <c r="D9" s="603"/>
      <c r="E9" s="603"/>
      <c r="F9" s="603"/>
      <c r="G9" s="603"/>
      <c r="H9" s="603"/>
    </row>
    <row r="10" spans="1:8">
      <c r="D10" s="250"/>
    </row>
    <row r="11" spans="1:8">
      <c r="C11" s="602" t="s">
        <v>319</v>
      </c>
      <c r="D11" s="602"/>
      <c r="E11" s="602"/>
      <c r="F11" s="602"/>
    </row>
    <row r="12" spans="1:8">
      <c r="B12" s="604" t="s">
        <v>320</v>
      </c>
      <c r="C12" s="604"/>
      <c r="D12" s="604"/>
      <c r="E12" s="604"/>
      <c r="F12" s="604"/>
      <c r="G12" s="604"/>
    </row>
    <row r="14" spans="1:8" ht="15" customHeight="1">
      <c r="A14" s="605" t="s">
        <v>321</v>
      </c>
      <c r="B14" s="605"/>
      <c r="C14" s="251" t="s">
        <v>322</v>
      </c>
      <c r="D14" s="252"/>
      <c r="E14" s="252"/>
      <c r="F14" s="252"/>
      <c r="G14" s="252"/>
      <c r="H14" s="252"/>
    </row>
    <row r="15" spans="1:8">
      <c r="A15" s="606" t="s">
        <v>323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253" t="s">
        <v>324</v>
      </c>
      <c r="B16" s="253" t="s">
        <v>325</v>
      </c>
      <c r="C16" s="607" t="s">
        <v>326</v>
      </c>
      <c r="D16" s="608"/>
      <c r="E16" s="609"/>
      <c r="F16" s="253" t="s">
        <v>327</v>
      </c>
      <c r="G16" s="254" t="s">
        <v>328</v>
      </c>
      <c r="H16" s="254" t="s">
        <v>329</v>
      </c>
    </row>
    <row r="17" spans="1:8">
      <c r="A17" s="255">
        <v>1</v>
      </c>
      <c r="B17" s="256" t="s">
        <v>238</v>
      </c>
      <c r="C17" s="599" t="s">
        <v>330</v>
      </c>
      <c r="D17" s="599"/>
      <c r="E17" s="599"/>
      <c r="F17" s="257" t="s">
        <v>331</v>
      </c>
      <c r="G17" s="258">
        <v>1</v>
      </c>
      <c r="H17" s="259">
        <v>12254.66</v>
      </c>
    </row>
    <row r="18" spans="1:8">
      <c r="A18" s="255"/>
      <c r="B18" s="256"/>
      <c r="C18" s="610" t="s">
        <v>332</v>
      </c>
      <c r="D18" s="610"/>
      <c r="E18" s="610"/>
      <c r="F18" s="260" t="s">
        <v>331</v>
      </c>
      <c r="G18" s="261">
        <v>1</v>
      </c>
      <c r="H18" s="262">
        <f>0+H17</f>
        <v>12254.66</v>
      </c>
    </row>
    <row r="19" spans="1:8">
      <c r="A19" s="255">
        <v>2</v>
      </c>
      <c r="B19" s="256" t="s">
        <v>238</v>
      </c>
      <c r="C19" s="599" t="s">
        <v>330</v>
      </c>
      <c r="D19" s="599"/>
      <c r="E19" s="599"/>
      <c r="F19" s="257" t="s">
        <v>333</v>
      </c>
      <c r="G19" s="258">
        <v>1</v>
      </c>
      <c r="H19" s="259">
        <v>290776.73</v>
      </c>
    </row>
    <row r="20" spans="1:8">
      <c r="A20" s="255"/>
      <c r="B20" s="256"/>
      <c r="C20" s="610" t="s">
        <v>332</v>
      </c>
      <c r="D20" s="610"/>
      <c r="E20" s="610"/>
      <c r="F20" s="260" t="s">
        <v>333</v>
      </c>
      <c r="G20" s="261">
        <v>1</v>
      </c>
      <c r="H20" s="262">
        <f>0+H19</f>
        <v>290776.73</v>
      </c>
    </row>
    <row r="21" spans="1:8">
      <c r="A21" s="255">
        <v>3</v>
      </c>
      <c r="B21" s="256" t="s">
        <v>246</v>
      </c>
      <c r="C21" s="599" t="s">
        <v>334</v>
      </c>
      <c r="D21" s="599"/>
      <c r="E21" s="599"/>
      <c r="F21" s="257" t="s">
        <v>331</v>
      </c>
      <c r="G21" s="258">
        <v>1</v>
      </c>
      <c r="H21" s="259">
        <v>699</v>
      </c>
    </row>
    <row r="22" spans="1:8">
      <c r="A22" s="255">
        <v>4</v>
      </c>
      <c r="B22" s="256" t="s">
        <v>246</v>
      </c>
      <c r="C22" s="599" t="s">
        <v>335</v>
      </c>
      <c r="D22" s="599"/>
      <c r="E22" s="599"/>
      <c r="F22" s="257" t="s">
        <v>331</v>
      </c>
      <c r="G22" s="258">
        <v>1</v>
      </c>
      <c r="H22" s="259">
        <v>2383.0500000000002</v>
      </c>
    </row>
    <row r="23" spans="1:8">
      <c r="A23" s="255">
        <v>5</v>
      </c>
      <c r="B23" s="256" t="s">
        <v>246</v>
      </c>
      <c r="C23" s="599" t="s">
        <v>330</v>
      </c>
      <c r="D23" s="599"/>
      <c r="E23" s="599"/>
      <c r="F23" s="257" t="s">
        <v>331</v>
      </c>
      <c r="G23" s="258">
        <v>1</v>
      </c>
      <c r="H23" s="259">
        <v>24833.66</v>
      </c>
    </row>
    <row r="24" spans="1:8">
      <c r="A24" s="255"/>
      <c r="B24" s="256"/>
      <c r="C24" s="610" t="s">
        <v>332</v>
      </c>
      <c r="D24" s="610"/>
      <c r="E24" s="610"/>
      <c r="F24" s="260" t="s">
        <v>331</v>
      </c>
      <c r="G24" s="261">
        <v>1</v>
      </c>
      <c r="H24" s="262">
        <f>0+H21+H22+H23</f>
        <v>27915.71</v>
      </c>
    </row>
    <row r="25" spans="1:8">
      <c r="A25" s="255">
        <v>6</v>
      </c>
      <c r="B25" s="256" t="s">
        <v>246</v>
      </c>
      <c r="C25" s="599" t="s">
        <v>335</v>
      </c>
      <c r="D25" s="599"/>
      <c r="E25" s="599"/>
      <c r="F25" s="257" t="s">
        <v>333</v>
      </c>
      <c r="G25" s="258">
        <v>1</v>
      </c>
      <c r="H25" s="259">
        <v>4613.47</v>
      </c>
    </row>
    <row r="26" spans="1:8">
      <c r="A26" s="255">
        <v>7</v>
      </c>
      <c r="B26" s="256" t="s">
        <v>246</v>
      </c>
      <c r="C26" s="599" t="s">
        <v>330</v>
      </c>
      <c r="D26" s="599"/>
      <c r="E26" s="599"/>
      <c r="F26" s="257" t="s">
        <v>333</v>
      </c>
      <c r="G26" s="258">
        <v>1</v>
      </c>
      <c r="H26" s="259">
        <v>165757.79999999999</v>
      </c>
    </row>
    <row r="27" spans="1:8">
      <c r="A27" s="255"/>
      <c r="B27" s="256"/>
      <c r="C27" s="610" t="s">
        <v>332</v>
      </c>
      <c r="D27" s="610"/>
      <c r="E27" s="610"/>
      <c r="F27" s="260" t="s">
        <v>333</v>
      </c>
      <c r="G27" s="261">
        <v>1</v>
      </c>
      <c r="H27" s="262">
        <f>0+H25+H26</f>
        <v>170371.27</v>
      </c>
    </row>
    <row r="28" spans="1:8">
      <c r="A28" s="250"/>
      <c r="B28" s="263"/>
      <c r="C28" s="605"/>
      <c r="D28" s="605"/>
      <c r="E28" s="605"/>
      <c r="F28" s="264"/>
      <c r="G28" s="265"/>
      <c r="H28" s="266"/>
    </row>
    <row r="29" spans="1:8">
      <c r="A29" s="250"/>
      <c r="B29" s="263"/>
      <c r="C29" s="263"/>
      <c r="D29" s="263"/>
      <c r="E29" s="263"/>
      <c r="F29" s="264"/>
      <c r="G29" s="265"/>
      <c r="H29" s="266"/>
    </row>
    <row r="32" spans="1:8">
      <c r="A32" s="605" t="s">
        <v>226</v>
      </c>
      <c r="B32" s="605"/>
      <c r="C32" s="605"/>
      <c r="D32" s="605"/>
      <c r="E32" s="612" t="s">
        <v>227</v>
      </c>
      <c r="F32" s="612"/>
      <c r="G32" s="612"/>
      <c r="H32" s="612"/>
    </row>
    <row r="33" spans="1:8">
      <c r="E33" s="611" t="s">
        <v>336</v>
      </c>
      <c r="F33" s="611"/>
      <c r="G33" s="611"/>
      <c r="H33" s="611"/>
    </row>
    <row r="36" spans="1:8">
      <c r="A36" s="605" t="s">
        <v>231</v>
      </c>
      <c r="B36" s="605"/>
      <c r="C36" s="605"/>
      <c r="D36" s="605"/>
      <c r="E36" s="612" t="s">
        <v>232</v>
      </c>
      <c r="F36" s="612"/>
      <c r="G36" s="612"/>
      <c r="H36" s="612"/>
    </row>
    <row r="37" spans="1:8">
      <c r="E37" s="611" t="s">
        <v>336</v>
      </c>
      <c r="F37" s="611"/>
      <c r="G37" s="611"/>
      <c r="H37" s="611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rintOptions horizontalCentered="1"/>
  <pageMargins left="0.39370078740157483" right="0.19685039370078741" top="0.59055118110236227" bottom="0.19685039370078741" header="0.19685039370078741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workbookViewId="0">
      <selection activeCell="A27" sqref="A27:D28"/>
    </sheetView>
  </sheetViews>
  <sheetFormatPr defaultRowHeight="15"/>
  <cols>
    <col min="1" max="4" width="9.140625" style="161"/>
    <col min="5" max="5" width="11.7109375" style="161" customWidth="1"/>
    <col min="6" max="6" width="4.28515625" style="161" customWidth="1"/>
    <col min="7" max="8" width="9.140625" style="161"/>
    <col min="9" max="9" width="6.5703125" style="161" customWidth="1"/>
    <col min="10" max="10" width="9.140625" style="161"/>
    <col min="11" max="11" width="5.28515625" style="161" customWidth="1"/>
    <col min="12" max="12" width="7.140625" style="161" customWidth="1"/>
    <col min="13" max="13" width="7.5703125" style="161" customWidth="1"/>
    <col min="14" max="14" width="17.85546875" style="161" customWidth="1"/>
    <col min="15" max="16384" width="9.140625" style="161"/>
  </cols>
  <sheetData>
    <row r="1" spans="1:19">
      <c r="L1" s="162"/>
      <c r="M1" s="162" t="s">
        <v>249</v>
      </c>
      <c r="N1" s="162"/>
      <c r="O1" s="162"/>
    </row>
    <row r="2" spans="1:19">
      <c r="L2" s="162"/>
      <c r="M2" s="162" t="s">
        <v>250</v>
      </c>
      <c r="N2" s="162"/>
      <c r="O2" s="162"/>
    </row>
    <row r="3" spans="1:19">
      <c r="B3" s="162"/>
      <c r="C3" s="162"/>
      <c r="D3" s="162"/>
      <c r="E3" s="162"/>
      <c r="F3" s="162"/>
      <c r="L3" s="162"/>
      <c r="M3" s="162" t="s">
        <v>251</v>
      </c>
      <c r="N3" s="162"/>
      <c r="O3" s="162"/>
    </row>
    <row r="4" spans="1:19">
      <c r="B4" s="614" t="s">
        <v>252</v>
      </c>
      <c r="C4" s="614"/>
      <c r="D4" s="614"/>
      <c r="E4" s="614"/>
      <c r="F4" s="162"/>
      <c r="G4" s="162"/>
      <c r="L4" s="162"/>
      <c r="M4" s="162" t="s">
        <v>253</v>
      </c>
      <c r="N4" s="162"/>
      <c r="O4" s="162"/>
    </row>
    <row r="5" spans="1:19">
      <c r="B5" s="615" t="s">
        <v>254</v>
      </c>
      <c r="C5" s="615"/>
      <c r="D5" s="615"/>
      <c r="E5" s="615"/>
      <c r="L5" s="162"/>
      <c r="M5" s="162" t="s">
        <v>255</v>
      </c>
      <c r="N5" s="162"/>
    </row>
    <row r="6" spans="1:19">
      <c r="B6" s="163"/>
      <c r="C6" s="163"/>
      <c r="D6" s="163"/>
      <c r="E6" s="163"/>
    </row>
    <row r="7" spans="1:19">
      <c r="B7" s="616" t="s">
        <v>256</v>
      </c>
      <c r="C7" s="616"/>
      <c r="D7" s="616"/>
      <c r="E7" s="616"/>
      <c r="F7" s="616"/>
      <c r="G7" s="616"/>
      <c r="H7" s="616"/>
      <c r="I7" s="616"/>
      <c r="J7" s="616"/>
    </row>
    <row r="8" spans="1:19">
      <c r="B8" s="617" t="s">
        <v>257</v>
      </c>
      <c r="C8" s="617"/>
      <c r="D8" s="617"/>
      <c r="E8" s="617"/>
    </row>
    <row r="9" spans="1:19">
      <c r="A9" s="164"/>
      <c r="B9" s="618"/>
      <c r="C9" s="618"/>
      <c r="D9" s="618"/>
      <c r="E9" s="618"/>
      <c r="F9" s="164"/>
      <c r="G9" s="164"/>
      <c r="H9" s="164"/>
      <c r="I9" s="164"/>
      <c r="J9" s="164"/>
      <c r="K9" s="164"/>
      <c r="L9" s="164"/>
      <c r="M9" s="613" t="s">
        <v>258</v>
      </c>
      <c r="N9" s="613"/>
    </row>
    <row r="10" spans="1:19" ht="14.2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9">
      <c r="A11" s="619" t="s">
        <v>259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164"/>
      <c r="N11" s="164"/>
    </row>
    <row r="12" spans="1:19">
      <c r="M12" s="620"/>
      <c r="N12" s="620"/>
    </row>
    <row r="13" spans="1:19">
      <c r="D13" s="621">
        <v>44013</v>
      </c>
      <c r="E13" s="622"/>
    </row>
    <row r="14" spans="1:19">
      <c r="D14" s="166"/>
      <c r="E14" s="167"/>
    </row>
    <row r="15" spans="1:19">
      <c r="J15" s="168"/>
      <c r="N15" s="169" t="s">
        <v>260</v>
      </c>
      <c r="P15" s="170"/>
      <c r="Q15" s="170"/>
      <c r="R15" s="170"/>
      <c r="S15" s="170"/>
    </row>
    <row r="16" spans="1:19">
      <c r="A16" s="171"/>
      <c r="B16" s="172"/>
      <c r="C16" s="172"/>
      <c r="D16" s="173"/>
      <c r="E16" s="623" t="s">
        <v>261</v>
      </c>
      <c r="F16" s="624"/>
      <c r="G16" s="625"/>
      <c r="H16" s="174" t="s">
        <v>262</v>
      </c>
      <c r="I16" s="173"/>
      <c r="J16" s="623" t="s">
        <v>263</v>
      </c>
      <c r="K16" s="625"/>
      <c r="L16" s="626"/>
      <c r="M16" s="627"/>
      <c r="N16" s="175" t="s">
        <v>264</v>
      </c>
      <c r="P16" s="170"/>
      <c r="Q16" s="170"/>
      <c r="R16" s="170"/>
      <c r="S16" s="170"/>
    </row>
    <row r="17" spans="1:19">
      <c r="A17" s="176"/>
      <c r="B17" s="618" t="s">
        <v>265</v>
      </c>
      <c r="C17" s="618"/>
      <c r="D17" s="177"/>
      <c r="E17" s="628" t="s">
        <v>266</v>
      </c>
      <c r="F17" s="629"/>
      <c r="G17" s="630"/>
      <c r="H17" s="631" t="s">
        <v>267</v>
      </c>
      <c r="I17" s="632"/>
      <c r="J17" s="631" t="s">
        <v>268</v>
      </c>
      <c r="K17" s="632"/>
      <c r="L17" s="631" t="s">
        <v>269</v>
      </c>
      <c r="M17" s="633"/>
      <c r="N17" s="178" t="s">
        <v>270</v>
      </c>
      <c r="P17" s="179"/>
      <c r="Q17" s="170"/>
      <c r="R17" s="170"/>
      <c r="S17" s="170"/>
    </row>
    <row r="18" spans="1:19">
      <c r="A18" s="176"/>
      <c r="B18" s="170"/>
      <c r="C18" s="170"/>
      <c r="D18" s="177"/>
      <c r="E18" s="646" t="s">
        <v>271</v>
      </c>
      <c r="F18" s="623" t="s">
        <v>272</v>
      </c>
      <c r="G18" s="625"/>
      <c r="H18" s="631" t="s">
        <v>273</v>
      </c>
      <c r="I18" s="632"/>
      <c r="J18" s="180" t="s">
        <v>274</v>
      </c>
      <c r="K18" s="177"/>
      <c r="L18" s="631" t="s">
        <v>268</v>
      </c>
      <c r="M18" s="633"/>
      <c r="N18" s="178" t="s">
        <v>273</v>
      </c>
      <c r="P18" s="170"/>
      <c r="Q18" s="179"/>
      <c r="R18" s="179"/>
      <c r="S18" s="170"/>
    </row>
    <row r="19" spans="1:19">
      <c r="A19" s="181"/>
      <c r="B19" s="182"/>
      <c r="C19" s="182"/>
      <c r="D19" s="183"/>
      <c r="E19" s="647"/>
      <c r="F19" s="628" t="s">
        <v>275</v>
      </c>
      <c r="G19" s="630"/>
      <c r="H19" s="628" t="s">
        <v>276</v>
      </c>
      <c r="I19" s="630"/>
      <c r="J19" s="628" t="s">
        <v>276</v>
      </c>
      <c r="K19" s="630"/>
      <c r="L19" s="634"/>
      <c r="M19" s="635"/>
      <c r="N19" s="178" t="s">
        <v>276</v>
      </c>
      <c r="P19" s="170"/>
      <c r="Q19" s="170"/>
      <c r="R19" s="170"/>
      <c r="S19" s="170"/>
    </row>
    <row r="20" spans="1:19">
      <c r="A20" s="636" t="s">
        <v>277</v>
      </c>
      <c r="B20" s="637"/>
      <c r="C20" s="637"/>
      <c r="D20" s="638"/>
      <c r="E20" s="642" t="s">
        <v>278</v>
      </c>
      <c r="F20" s="626" t="s">
        <v>278</v>
      </c>
      <c r="G20" s="644"/>
      <c r="H20" s="626" t="s">
        <v>278</v>
      </c>
      <c r="I20" s="644"/>
      <c r="J20" s="626" t="s">
        <v>278</v>
      </c>
      <c r="K20" s="644"/>
      <c r="L20" s="626" t="s">
        <v>278</v>
      </c>
      <c r="M20" s="644"/>
      <c r="N20" s="642"/>
      <c r="P20" s="170"/>
      <c r="Q20" s="170"/>
      <c r="R20" s="170"/>
      <c r="S20" s="170"/>
    </row>
    <row r="21" spans="1:19" ht="11.25" customHeight="1">
      <c r="A21" s="639"/>
      <c r="B21" s="640"/>
      <c r="C21" s="640"/>
      <c r="D21" s="641"/>
      <c r="E21" s="643"/>
      <c r="F21" s="634"/>
      <c r="G21" s="645"/>
      <c r="H21" s="634"/>
      <c r="I21" s="645"/>
      <c r="J21" s="634"/>
      <c r="K21" s="645"/>
      <c r="L21" s="634"/>
      <c r="M21" s="645"/>
      <c r="N21" s="643"/>
    </row>
    <row r="22" spans="1:19" ht="27.95" customHeight="1">
      <c r="A22" s="648" t="s">
        <v>279</v>
      </c>
      <c r="B22" s="649"/>
      <c r="C22" s="649"/>
      <c r="D22" s="650"/>
      <c r="E22" s="184">
        <f>27300</f>
        <v>27300</v>
      </c>
      <c r="F22" s="651">
        <f>6800+6700</f>
        <v>13500</v>
      </c>
      <c r="G22" s="652"/>
      <c r="H22" s="651">
        <f>2355+2835+2315</f>
        <v>7505</v>
      </c>
      <c r="I22" s="652"/>
      <c r="J22" s="651">
        <f>2091.49+2204.09+1038.72+4.9+600+42.72+896.47-24.05</f>
        <v>6854.34</v>
      </c>
      <c r="K22" s="652"/>
      <c r="L22" s="651">
        <f>2091.49+2204.09+1038.72+4.9+600+42.72+896.47-24.05</f>
        <v>6854.34</v>
      </c>
      <c r="M22" s="652"/>
      <c r="N22" s="184">
        <f>(H22-J22)</f>
        <v>650.65999999999985</v>
      </c>
    </row>
    <row r="23" spans="1:19" ht="27.95" customHeight="1">
      <c r="A23" s="648" t="s">
        <v>280</v>
      </c>
      <c r="B23" s="649"/>
      <c r="C23" s="649"/>
      <c r="D23" s="650"/>
      <c r="E23" s="184">
        <f>2700</f>
        <v>2700</v>
      </c>
      <c r="F23" s="651">
        <f>600+700</f>
        <v>1300</v>
      </c>
      <c r="G23" s="652"/>
      <c r="H23" s="651">
        <f>21.72+166.52+565.24+21.72+46.82</f>
        <v>822.0200000000001</v>
      </c>
      <c r="I23" s="652"/>
      <c r="J23" s="626">
        <f>282.44+40.83</f>
        <v>323.27</v>
      </c>
      <c r="K23" s="644"/>
      <c r="L23" s="626">
        <f>282.44+40.83</f>
        <v>323.27</v>
      </c>
      <c r="M23" s="644"/>
      <c r="N23" s="184">
        <f>(H23-J23)</f>
        <v>498.75000000000011</v>
      </c>
    </row>
    <row r="24" spans="1:19" ht="27.95" customHeight="1">
      <c r="A24" s="653" t="s">
        <v>281</v>
      </c>
      <c r="B24" s="654"/>
      <c r="C24" s="654"/>
      <c r="D24" s="655"/>
      <c r="E24" s="184">
        <f>10200+4400</f>
        <v>14600</v>
      </c>
      <c r="F24" s="651">
        <f>2500+1100+1100+2600</f>
        <v>7300</v>
      </c>
      <c r="G24" s="652"/>
      <c r="H24" s="651">
        <f>1120.49+787.21+382.85+180.83+112.71+243.91</f>
        <v>2828</v>
      </c>
      <c r="I24" s="652"/>
      <c r="J24" s="651">
        <f>245.31+785.18+180.46+501.75+307.85+59.5+129.29</f>
        <v>2209.34</v>
      </c>
      <c r="K24" s="652"/>
      <c r="L24" s="651">
        <f>245.31+785.18+501.75+180.46+307.85+59.5+129.29</f>
        <v>2209.34</v>
      </c>
      <c r="M24" s="652"/>
      <c r="N24" s="184">
        <f>(H24-J24)</f>
        <v>618.65999999999985</v>
      </c>
    </row>
    <row r="25" spans="1:19" ht="27.95" customHeight="1">
      <c r="A25" s="656" t="s">
        <v>282</v>
      </c>
      <c r="B25" s="657"/>
      <c r="C25" s="657"/>
      <c r="D25" s="658"/>
      <c r="E25" s="185"/>
      <c r="F25" s="659"/>
      <c r="G25" s="660"/>
      <c r="H25" s="659"/>
      <c r="I25" s="660"/>
      <c r="J25" s="659"/>
      <c r="K25" s="660"/>
      <c r="L25" s="659"/>
      <c r="M25" s="660"/>
      <c r="N25" s="185">
        <f>(H25-J25)</f>
        <v>0</v>
      </c>
    </row>
    <row r="26" spans="1:19" ht="27.95" customHeight="1">
      <c r="A26" s="656" t="s">
        <v>283</v>
      </c>
      <c r="B26" s="657"/>
      <c r="C26" s="657"/>
      <c r="D26" s="658"/>
      <c r="E26" s="185"/>
      <c r="F26" s="659"/>
      <c r="G26" s="660"/>
      <c r="H26" s="659"/>
      <c r="I26" s="660"/>
      <c r="J26" s="659"/>
      <c r="K26" s="660"/>
      <c r="L26" s="659"/>
      <c r="M26" s="660"/>
      <c r="N26" s="185">
        <f>(H26-J26)</f>
        <v>0</v>
      </c>
    </row>
    <row r="27" spans="1:19">
      <c r="A27" s="662" t="s">
        <v>284</v>
      </c>
      <c r="B27" s="663"/>
      <c r="C27" s="663"/>
      <c r="D27" s="664"/>
      <c r="E27" s="642">
        <f>(E22+E23+E24+E26)</f>
        <v>44600</v>
      </c>
      <c r="F27" s="626">
        <f>(F22+F23+F24+F26)</f>
        <v>22100</v>
      </c>
      <c r="G27" s="644"/>
      <c r="H27" s="626">
        <f>(H22+H23+H24+H26)</f>
        <v>11155.02</v>
      </c>
      <c r="I27" s="644"/>
      <c r="J27" s="626">
        <f>(J22+J23+J24+J26)</f>
        <v>9386.9500000000007</v>
      </c>
      <c r="K27" s="644"/>
      <c r="L27" s="626">
        <f>(L22+L23+L24+L26)</f>
        <v>9386.9500000000007</v>
      </c>
      <c r="M27" s="644"/>
      <c r="N27" s="642" t="s">
        <v>278</v>
      </c>
    </row>
    <row r="28" spans="1:19" ht="14.25" customHeight="1">
      <c r="A28" s="665"/>
      <c r="B28" s="666"/>
      <c r="C28" s="666"/>
      <c r="D28" s="667"/>
      <c r="E28" s="661"/>
      <c r="F28" s="634"/>
      <c r="G28" s="645"/>
      <c r="H28" s="634"/>
      <c r="I28" s="645"/>
      <c r="J28" s="634"/>
      <c r="K28" s="645"/>
      <c r="L28" s="634"/>
      <c r="M28" s="645"/>
      <c r="N28" s="661"/>
    </row>
    <row r="29" spans="1:19">
      <c r="A29" s="662" t="s">
        <v>285</v>
      </c>
      <c r="B29" s="663"/>
      <c r="C29" s="663"/>
      <c r="D29" s="664"/>
      <c r="E29" s="642" t="s">
        <v>278</v>
      </c>
      <c r="F29" s="626" t="s">
        <v>278</v>
      </c>
      <c r="G29" s="644"/>
      <c r="H29" s="626" t="s">
        <v>278</v>
      </c>
      <c r="I29" s="644"/>
      <c r="J29" s="626" t="s">
        <v>278</v>
      </c>
      <c r="K29" s="644"/>
      <c r="L29" s="626" t="s">
        <v>278</v>
      </c>
      <c r="M29" s="644"/>
      <c r="N29" s="668">
        <f>(N22+N23+N24+N26)</f>
        <v>1768.0699999999997</v>
      </c>
    </row>
    <row r="30" spans="1:19">
      <c r="A30" s="665"/>
      <c r="B30" s="666"/>
      <c r="C30" s="666"/>
      <c r="D30" s="667"/>
      <c r="E30" s="643"/>
      <c r="F30" s="634"/>
      <c r="G30" s="645"/>
      <c r="H30" s="634"/>
      <c r="I30" s="645"/>
      <c r="J30" s="634"/>
      <c r="K30" s="645"/>
      <c r="L30" s="634"/>
      <c r="M30" s="645"/>
      <c r="N30" s="669"/>
    </row>
    <row r="31" spans="1:19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9">
      <c r="A32" s="671" t="s">
        <v>286</v>
      </c>
      <c r="B32" s="671"/>
      <c r="C32" s="671"/>
      <c r="D32" s="170"/>
      <c r="E32" s="170"/>
      <c r="F32" s="170"/>
      <c r="G32" s="163"/>
      <c r="H32" s="672"/>
      <c r="I32" s="672"/>
      <c r="J32" s="163"/>
      <c r="K32" s="673" t="s">
        <v>227</v>
      </c>
      <c r="L32" s="672"/>
      <c r="M32" s="672"/>
      <c r="N32" s="672"/>
    </row>
    <row r="33" spans="1:14">
      <c r="A33" s="170"/>
      <c r="B33" s="170"/>
      <c r="C33" s="170"/>
      <c r="D33" s="170"/>
      <c r="E33" s="170"/>
      <c r="F33" s="170"/>
      <c r="G33" s="163"/>
      <c r="H33" s="670" t="s">
        <v>229</v>
      </c>
      <c r="I33" s="670"/>
      <c r="J33" s="163"/>
      <c r="K33" s="670" t="s">
        <v>230</v>
      </c>
      <c r="L33" s="670"/>
      <c r="M33" s="670"/>
      <c r="N33" s="670"/>
    </row>
    <row r="34" spans="1:14">
      <c r="A34" s="170"/>
      <c r="B34" s="170"/>
      <c r="C34" s="170"/>
      <c r="D34" s="170"/>
      <c r="E34" s="170"/>
      <c r="F34" s="170"/>
      <c r="G34" s="186"/>
      <c r="H34" s="186"/>
      <c r="I34" s="186"/>
      <c r="J34" s="186"/>
      <c r="K34" s="186"/>
      <c r="L34" s="186"/>
      <c r="M34" s="186"/>
      <c r="N34" s="186"/>
    </row>
    <row r="35" spans="1:14">
      <c r="A35" s="671" t="s">
        <v>287</v>
      </c>
      <c r="B35" s="671"/>
      <c r="C35" s="671"/>
      <c r="D35" s="671"/>
      <c r="E35" s="170"/>
      <c r="F35" s="170"/>
      <c r="G35" s="163"/>
      <c r="H35" s="672"/>
      <c r="I35" s="672"/>
      <c r="J35" s="163"/>
      <c r="K35" s="673" t="s">
        <v>232</v>
      </c>
      <c r="L35" s="672"/>
      <c r="M35" s="672"/>
      <c r="N35" s="672"/>
    </row>
    <row r="36" spans="1:14">
      <c r="A36" s="170"/>
      <c r="B36" s="170"/>
      <c r="C36" s="170"/>
      <c r="D36" s="170"/>
      <c r="E36" s="170"/>
      <c r="F36" s="170"/>
      <c r="G36" s="163" t="s">
        <v>288</v>
      </c>
      <c r="H36" s="670" t="s">
        <v>229</v>
      </c>
      <c r="I36" s="670"/>
      <c r="J36" s="163"/>
      <c r="K36" s="670" t="s">
        <v>230</v>
      </c>
      <c r="L36" s="670"/>
      <c r="M36" s="670"/>
      <c r="N36" s="670"/>
    </row>
    <row r="37" spans="1:14">
      <c r="H37" s="187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J7"/>
    <mergeCell ref="B8:E8"/>
    <mergeCell ref="B9:E9"/>
  </mergeCells>
  <printOptions horizontalCentered="1"/>
  <pageMargins left="0.39370078740157483" right="0.19685039370078741" top="0.39370078740157483" bottom="0.19685039370078741" header="0.19685039370078741" footer="0"/>
  <pageSetup paperSize="9"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workbookViewId="0">
      <selection activeCell="B7" sqref="B7"/>
    </sheetView>
  </sheetViews>
  <sheetFormatPr defaultRowHeight="15"/>
  <cols>
    <col min="1" max="1" width="13.42578125" style="188" customWidth="1"/>
    <col min="2" max="2" width="34" style="189" customWidth="1"/>
    <col min="3" max="3" width="14.5703125" style="189" customWidth="1"/>
    <col min="4" max="4" width="17" style="189" customWidth="1"/>
    <col min="5" max="5" width="14.140625" style="189" customWidth="1"/>
    <col min="6" max="6" width="15.140625" style="188" customWidth="1"/>
    <col min="7" max="7" width="19.42578125" style="188" customWidth="1"/>
    <col min="8" max="8" width="9.28515625" style="188" customWidth="1"/>
    <col min="9" max="9" width="9.85546875" style="188" customWidth="1"/>
    <col min="10" max="10" width="8" style="188" customWidth="1"/>
    <col min="11" max="11" width="7.85546875" style="188" customWidth="1"/>
    <col min="12" max="14" width="0" style="188" hidden="1" customWidth="1"/>
    <col min="15" max="16384" width="9.140625" style="188"/>
  </cols>
  <sheetData>
    <row r="1" spans="1:17" ht="12" customHeight="1">
      <c r="G1" s="675" t="s">
        <v>289</v>
      </c>
      <c r="H1" s="676"/>
    </row>
    <row r="2" spans="1:17" ht="12" customHeight="1">
      <c r="C2" s="190"/>
      <c r="D2" s="190"/>
      <c r="E2" s="677" t="s">
        <v>290</v>
      </c>
      <c r="F2" s="678"/>
      <c r="G2" s="678"/>
      <c r="H2" s="679"/>
      <c r="I2" s="191"/>
      <c r="J2" s="191"/>
    </row>
    <row r="3" spans="1:17" ht="12" customHeight="1">
      <c r="C3" s="190"/>
      <c r="D3" s="190"/>
      <c r="E3" s="677" t="s">
        <v>291</v>
      </c>
      <c r="F3" s="678"/>
      <c r="G3" s="678"/>
      <c r="H3" s="191"/>
      <c r="I3" s="191"/>
      <c r="J3" s="191"/>
    </row>
    <row r="4" spans="1:17" ht="12" customHeight="1">
      <c r="C4" s="190"/>
      <c r="D4" s="190"/>
      <c r="E4" s="677" t="s">
        <v>292</v>
      </c>
      <c r="F4" s="678"/>
      <c r="G4" s="678"/>
      <c r="H4" s="191"/>
      <c r="I4" s="191"/>
      <c r="J4" s="191"/>
    </row>
    <row r="5" spans="1:17" ht="12" customHeight="1">
      <c r="C5" s="190"/>
      <c r="D5" s="190"/>
      <c r="E5" s="190" t="s">
        <v>293</v>
      </c>
      <c r="F5" s="190"/>
      <c r="G5" s="190"/>
      <c r="H5" s="190"/>
      <c r="I5" s="191"/>
      <c r="J5" s="191"/>
    </row>
    <row r="6" spans="1:17" ht="21.75" customHeight="1">
      <c r="B6" s="619" t="s">
        <v>294</v>
      </c>
      <c r="C6" s="619"/>
      <c r="D6" s="619"/>
      <c r="E6" s="619"/>
      <c r="F6" s="619"/>
      <c r="G6" s="619"/>
      <c r="H6" s="164"/>
      <c r="I6" s="192"/>
      <c r="J6" s="190"/>
    </row>
    <row r="7" spans="1:17" ht="9" customHeight="1">
      <c r="A7" s="193"/>
      <c r="B7" s="164"/>
      <c r="C7" s="164"/>
      <c r="D7" s="164"/>
      <c r="E7" s="164"/>
      <c r="F7" s="164"/>
      <c r="G7" s="164"/>
      <c r="H7" s="193"/>
      <c r="I7" s="193"/>
      <c r="J7" s="193"/>
    </row>
    <row r="8" spans="1:17" ht="15.75" customHeight="1">
      <c r="A8" s="194"/>
      <c r="B8" s="674" t="s">
        <v>295</v>
      </c>
      <c r="C8" s="674"/>
      <c r="D8" s="674"/>
      <c r="E8" s="674"/>
      <c r="F8" s="674"/>
      <c r="G8" s="674"/>
      <c r="H8" s="194"/>
      <c r="I8" s="194"/>
      <c r="J8" s="194"/>
      <c r="K8" s="195"/>
      <c r="L8" s="195"/>
      <c r="M8" s="196"/>
      <c r="N8" s="196"/>
      <c r="O8" s="196"/>
      <c r="P8" s="196"/>
      <c r="Q8" s="196"/>
    </row>
    <row r="9" spans="1:17" ht="19.5" customHeight="1">
      <c r="B9" s="680" t="s">
        <v>296</v>
      </c>
      <c r="C9" s="680"/>
      <c r="D9" s="680"/>
      <c r="E9" s="680"/>
      <c r="F9" s="680"/>
      <c r="G9" s="680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ht="50.25" customHeight="1">
      <c r="A10" s="681" t="s">
        <v>297</v>
      </c>
      <c r="B10" s="681"/>
      <c r="C10" s="681"/>
      <c r="D10" s="681"/>
      <c r="E10" s="681"/>
      <c r="F10" s="681"/>
      <c r="G10" s="681"/>
      <c r="H10" s="198"/>
      <c r="I10" s="198"/>
      <c r="J10" s="198"/>
      <c r="K10" s="199"/>
      <c r="L10" s="199"/>
      <c r="M10" s="199"/>
      <c r="N10" s="199"/>
      <c r="O10" s="199"/>
      <c r="P10" s="199"/>
      <c r="Q10" s="199"/>
    </row>
    <row r="11" spans="1:17" ht="28.5" customHeight="1">
      <c r="B11" s="200"/>
      <c r="C11" s="200"/>
      <c r="D11" s="201" t="s">
        <v>298</v>
      </c>
      <c r="E11" s="201"/>
    </row>
    <row r="12" spans="1:17" ht="12.75">
      <c r="B12" s="200"/>
      <c r="C12" s="682" t="s">
        <v>299</v>
      </c>
      <c r="D12" s="682"/>
      <c r="E12" s="682"/>
    </row>
    <row r="13" spans="1:17" ht="12.75">
      <c r="B13" s="200"/>
      <c r="C13" s="188"/>
      <c r="D13" s="202" t="s">
        <v>300</v>
      </c>
      <c r="E13" s="202"/>
    </row>
    <row r="14" spans="1:17" ht="12.75">
      <c r="B14" s="188"/>
      <c r="C14" s="188"/>
      <c r="D14" s="203" t="s">
        <v>301</v>
      </c>
      <c r="E14" s="203"/>
    </row>
    <row r="15" spans="1:17" ht="15.75">
      <c r="A15" s="204"/>
      <c r="G15" s="195"/>
    </row>
    <row r="16" spans="1:17" ht="17.25" customHeight="1">
      <c r="A16" s="205"/>
      <c r="G16" s="206" t="s">
        <v>302</v>
      </c>
    </row>
    <row r="17" spans="1:11" ht="22.5" customHeight="1">
      <c r="A17" s="683" t="s">
        <v>303</v>
      </c>
      <c r="B17" s="683" t="s">
        <v>304</v>
      </c>
      <c r="C17" s="685" t="s">
        <v>305</v>
      </c>
      <c r="D17" s="686"/>
      <c r="E17" s="686"/>
      <c r="F17" s="686"/>
      <c r="G17" s="687"/>
    </row>
    <row r="18" spans="1:11" ht="21" hidden="1" customHeight="1">
      <c r="A18" s="684"/>
      <c r="B18" s="684"/>
      <c r="C18" s="207"/>
      <c r="D18" s="208"/>
      <c r="E18" s="208"/>
      <c r="F18" s="208"/>
      <c r="G18" s="209"/>
    </row>
    <row r="19" spans="1:11" ht="12.75" hidden="1" customHeight="1">
      <c r="A19" s="684"/>
      <c r="B19" s="684"/>
      <c r="C19" s="683" t="s">
        <v>306</v>
      </c>
      <c r="D19" s="683" t="s">
        <v>307</v>
      </c>
      <c r="E19" s="689" t="s">
        <v>308</v>
      </c>
      <c r="F19" s="683" t="s">
        <v>309</v>
      </c>
      <c r="G19" s="683" t="s">
        <v>310</v>
      </c>
    </row>
    <row r="20" spans="1:11" ht="47.25" customHeight="1">
      <c r="A20" s="684"/>
      <c r="B20" s="684"/>
      <c r="C20" s="688"/>
      <c r="D20" s="688"/>
      <c r="E20" s="690"/>
      <c r="F20" s="688"/>
      <c r="G20" s="688"/>
    </row>
    <row r="21" spans="1:11" ht="11.25" customHeight="1">
      <c r="A21" s="210">
        <v>1</v>
      </c>
      <c r="B21" s="211">
        <v>2</v>
      </c>
      <c r="C21" s="210">
        <v>3</v>
      </c>
      <c r="D21" s="210">
        <v>4</v>
      </c>
      <c r="E21" s="210">
        <v>5</v>
      </c>
      <c r="F21" s="210">
        <v>6</v>
      </c>
      <c r="G21" s="210">
        <v>7</v>
      </c>
    </row>
    <row r="22" spans="1:11" ht="14.45" customHeight="1">
      <c r="A22" s="212">
        <v>731</v>
      </c>
      <c r="B22" s="213" t="s">
        <v>311</v>
      </c>
      <c r="C22" s="214">
        <f>753.48</f>
        <v>753.48</v>
      </c>
      <c r="D22" s="215">
        <f>21.72+46.82</f>
        <v>68.539999999999992</v>
      </c>
      <c r="E22" s="215">
        <f>323.27</f>
        <v>323.27</v>
      </c>
      <c r="F22" s="216"/>
      <c r="G22" s="217">
        <f>C22+D22-E22-F22</f>
        <v>498.75</v>
      </c>
    </row>
    <row r="23" spans="1:11" ht="24" customHeight="1">
      <c r="A23" s="212">
        <v>741</v>
      </c>
      <c r="B23" s="218" t="s">
        <v>312</v>
      </c>
      <c r="C23" s="214">
        <f>2440.7</f>
        <v>2440.6999999999998</v>
      </c>
      <c r="D23" s="215">
        <f>180.83+112.71+243.91</f>
        <v>537.45000000000005</v>
      </c>
      <c r="E23" s="215">
        <f>1708.83</f>
        <v>1708.83</v>
      </c>
      <c r="F23" s="216"/>
      <c r="G23" s="217">
        <f>C23+D23-E23-F23</f>
        <v>1269.3199999999997</v>
      </c>
    </row>
    <row r="24" spans="1:11" ht="14.45" customHeight="1">
      <c r="A24" s="212"/>
      <c r="B24" s="212"/>
      <c r="C24" s="219"/>
      <c r="D24" s="220"/>
      <c r="E24" s="220"/>
      <c r="F24" s="216"/>
      <c r="G24" s="216"/>
    </row>
    <row r="25" spans="1:11" ht="14.45" customHeight="1">
      <c r="A25" s="212"/>
      <c r="B25" s="212"/>
      <c r="C25" s="219"/>
      <c r="D25" s="220"/>
      <c r="E25" s="220"/>
      <c r="F25" s="216"/>
      <c r="G25" s="216"/>
    </row>
    <row r="26" spans="1:11" ht="14.45" customHeight="1">
      <c r="A26" s="212"/>
      <c r="B26" s="212"/>
      <c r="C26" s="219"/>
      <c r="D26" s="220"/>
      <c r="E26" s="220"/>
      <c r="F26" s="216"/>
      <c r="G26" s="216"/>
    </row>
    <row r="27" spans="1:11" ht="14.45" customHeight="1">
      <c r="A27" s="221"/>
      <c r="B27" s="222" t="s">
        <v>313</v>
      </c>
      <c r="C27" s="223">
        <f>SUM(C22:C26)</f>
        <v>3194.18</v>
      </c>
      <c r="D27" s="224">
        <f>SUM(D22:D26)</f>
        <v>605.99</v>
      </c>
      <c r="E27" s="224">
        <f>SUM(E22:E26)</f>
        <v>2032.1</v>
      </c>
      <c r="F27" s="224">
        <f>SUM(F22:F26)</f>
        <v>0</v>
      </c>
      <c r="G27" s="224">
        <f>SUM(G22:G26)</f>
        <v>1768.0699999999997</v>
      </c>
    </row>
    <row r="28" spans="1:11">
      <c r="B28" s="225"/>
      <c r="C28" s="225"/>
      <c r="D28" s="225"/>
      <c r="E28" s="225"/>
    </row>
    <row r="29" spans="1:11" ht="12.75">
      <c r="B29" s="195"/>
      <c r="C29" s="195"/>
      <c r="D29" s="195"/>
      <c r="E29" s="195"/>
    </row>
    <row r="30" spans="1:11" ht="15.75">
      <c r="A30" s="693" t="s">
        <v>226</v>
      </c>
      <c r="B30" s="693"/>
      <c r="C30" s="226"/>
      <c r="D30" s="227"/>
      <c r="E30" s="188"/>
      <c r="F30" s="693" t="s">
        <v>227</v>
      </c>
      <c r="G30" s="693"/>
      <c r="H30" s="195"/>
      <c r="I30" s="228"/>
      <c r="K30" s="229"/>
    </row>
    <row r="31" spans="1:11" ht="30.75" customHeight="1">
      <c r="A31" s="691" t="s">
        <v>314</v>
      </c>
      <c r="B31" s="691"/>
      <c r="C31" s="230"/>
      <c r="D31" s="231" t="s">
        <v>229</v>
      </c>
      <c r="E31" s="231"/>
      <c r="F31" s="692" t="s">
        <v>230</v>
      </c>
      <c r="G31" s="692"/>
      <c r="H31" s="232"/>
      <c r="I31" s="233"/>
      <c r="K31" s="234"/>
    </row>
    <row r="32" spans="1:11" ht="15.75">
      <c r="B32" s="188"/>
      <c r="C32" s="235"/>
      <c r="D32" s="188"/>
      <c r="E32" s="188"/>
      <c r="H32" s="235"/>
      <c r="I32" s="236"/>
      <c r="J32" s="236"/>
      <c r="K32" s="229"/>
    </row>
    <row r="33" spans="1:13" ht="14.25" customHeight="1">
      <c r="A33" s="694" t="s">
        <v>231</v>
      </c>
      <c r="B33" s="694"/>
      <c r="C33" s="237"/>
      <c r="D33" s="227"/>
      <c r="E33" s="188"/>
      <c r="F33" s="694" t="s">
        <v>232</v>
      </c>
      <c r="G33" s="694"/>
      <c r="H33" s="238"/>
      <c r="I33" s="239"/>
      <c r="K33" s="240"/>
      <c r="M33" s="241"/>
    </row>
    <row r="34" spans="1:13" ht="48.75" customHeight="1">
      <c r="A34" s="691" t="s">
        <v>315</v>
      </c>
      <c r="B34" s="691"/>
      <c r="C34" s="242"/>
      <c r="D34" s="231" t="s">
        <v>229</v>
      </c>
      <c r="E34" s="231"/>
      <c r="F34" s="692" t="s">
        <v>230</v>
      </c>
      <c r="G34" s="692"/>
      <c r="H34" s="243"/>
      <c r="I34" s="244"/>
      <c r="K34" s="245"/>
      <c r="M34" s="246"/>
    </row>
    <row r="35" spans="1:13">
      <c r="A35" s="193"/>
      <c r="B35" s="247"/>
      <c r="C35" s="247"/>
      <c r="D35" s="247"/>
      <c r="E35" s="247"/>
      <c r="F35" s="193"/>
      <c r="G35" s="193"/>
      <c r="H35" s="193"/>
      <c r="I35" s="193"/>
      <c r="J35" s="193"/>
    </row>
    <row r="36" spans="1:13">
      <c r="A36" s="193"/>
      <c r="B36" s="247"/>
      <c r="C36" s="247"/>
      <c r="D36" s="247"/>
      <c r="E36" s="247"/>
      <c r="F36" s="193"/>
      <c r="G36" s="193"/>
      <c r="H36" s="193"/>
      <c r="I36" s="193"/>
      <c r="J36" s="193"/>
    </row>
    <row r="37" spans="1:13">
      <c r="A37" s="193"/>
      <c r="B37" s="247"/>
      <c r="C37" s="247"/>
      <c r="D37" s="247"/>
      <c r="E37" s="247"/>
      <c r="F37" s="193"/>
      <c r="G37" s="193"/>
      <c r="H37" s="193"/>
      <c r="I37" s="193"/>
      <c r="J37" s="193"/>
    </row>
    <row r="38" spans="1:13">
      <c r="A38" s="193"/>
      <c r="B38" s="247"/>
      <c r="C38" s="247"/>
      <c r="D38" s="247"/>
      <c r="E38" s="247"/>
      <c r="F38" s="193"/>
      <c r="G38" s="193"/>
      <c r="H38" s="193"/>
      <c r="I38" s="193"/>
      <c r="J38" s="193"/>
    </row>
    <row r="39" spans="1:13">
      <c r="A39" s="193"/>
      <c r="B39" s="247"/>
      <c r="C39" s="247"/>
      <c r="D39" s="247"/>
      <c r="E39" s="247"/>
      <c r="F39" s="193"/>
      <c r="G39" s="193"/>
      <c r="H39" s="193"/>
      <c r="I39" s="193"/>
      <c r="J39" s="193"/>
    </row>
    <row r="40" spans="1:13">
      <c r="A40" s="193"/>
      <c r="B40" s="247"/>
      <c r="C40" s="247"/>
      <c r="D40" s="247"/>
      <c r="E40" s="247"/>
      <c r="F40" s="193"/>
      <c r="G40" s="193"/>
      <c r="H40" s="193"/>
      <c r="I40" s="193"/>
      <c r="J40" s="193"/>
    </row>
    <row r="41" spans="1:13">
      <c r="A41" s="193"/>
      <c r="B41" s="247"/>
      <c r="C41" s="247"/>
      <c r="D41" s="247"/>
      <c r="E41" s="247"/>
      <c r="F41" s="193"/>
      <c r="G41" s="193"/>
      <c r="H41" s="193"/>
      <c r="I41" s="193"/>
      <c r="J41" s="193"/>
    </row>
    <row r="42" spans="1:13">
      <c r="A42" s="193"/>
      <c r="B42" s="247"/>
      <c r="C42" s="247"/>
      <c r="D42" s="247"/>
      <c r="E42" s="247"/>
      <c r="F42" s="193"/>
      <c r="G42" s="193"/>
      <c r="H42" s="193"/>
      <c r="I42" s="193"/>
      <c r="J42" s="193"/>
    </row>
    <row r="43" spans="1:13">
      <c r="A43" s="193"/>
      <c r="B43" s="247"/>
      <c r="C43" s="247"/>
      <c r="D43" s="247"/>
      <c r="E43" s="247"/>
      <c r="F43" s="193"/>
      <c r="G43" s="193"/>
      <c r="H43" s="193"/>
      <c r="I43" s="193"/>
      <c r="J43" s="193"/>
    </row>
    <row r="44" spans="1:13">
      <c r="A44" s="193"/>
      <c r="B44" s="247"/>
      <c r="C44" s="247"/>
      <c r="D44" s="247"/>
      <c r="E44" s="247"/>
      <c r="F44" s="193"/>
      <c r="G44" s="193"/>
      <c r="H44" s="193"/>
      <c r="I44" s="193"/>
      <c r="J44" s="193"/>
    </row>
    <row r="45" spans="1:13">
      <c r="A45" s="193"/>
      <c r="B45" s="247"/>
      <c r="C45" s="247"/>
      <c r="D45" s="247"/>
      <c r="E45" s="247"/>
      <c r="F45" s="193"/>
      <c r="G45" s="193"/>
      <c r="H45" s="193"/>
      <c r="I45" s="193"/>
      <c r="J45" s="193"/>
    </row>
    <row r="46" spans="1:13">
      <c r="A46" s="193"/>
      <c r="B46" s="247"/>
      <c r="C46" s="247"/>
      <c r="D46" s="247"/>
      <c r="E46" s="247"/>
      <c r="F46" s="193"/>
      <c r="G46" s="193"/>
      <c r="H46" s="193"/>
      <c r="I46" s="193"/>
      <c r="J46" s="193"/>
    </row>
    <row r="47" spans="1:13">
      <c r="A47" s="193"/>
      <c r="B47" s="247"/>
      <c r="C47" s="247"/>
      <c r="D47" s="247"/>
      <c r="E47" s="247"/>
      <c r="F47" s="193"/>
      <c r="G47" s="193"/>
      <c r="H47" s="193"/>
      <c r="I47" s="193"/>
      <c r="J47" s="193"/>
    </row>
    <row r="48" spans="1:13">
      <c r="A48" s="193"/>
      <c r="B48" s="247"/>
      <c r="C48" s="247"/>
      <c r="D48" s="247"/>
      <c r="E48" s="247"/>
      <c r="F48" s="193"/>
      <c r="G48" s="193"/>
      <c r="H48" s="193"/>
      <c r="I48" s="193"/>
      <c r="J48" s="193"/>
    </row>
    <row r="49" spans="1:10">
      <c r="A49" s="193"/>
      <c r="B49" s="247"/>
      <c r="C49" s="247"/>
      <c r="D49" s="247"/>
      <c r="E49" s="247"/>
      <c r="F49" s="193"/>
      <c r="G49" s="193"/>
      <c r="H49" s="193"/>
      <c r="I49" s="193"/>
      <c r="J49" s="193"/>
    </row>
    <row r="50" spans="1:10">
      <c r="A50" s="193"/>
      <c r="B50" s="247"/>
      <c r="C50" s="247"/>
      <c r="D50" s="247"/>
      <c r="E50" s="247"/>
      <c r="F50" s="193"/>
      <c r="G50" s="193"/>
      <c r="H50" s="193"/>
      <c r="I50" s="193"/>
      <c r="J50" s="193"/>
    </row>
    <row r="51" spans="1:10">
      <c r="A51" s="193"/>
      <c r="B51" s="247"/>
      <c r="C51" s="247"/>
      <c r="D51" s="247"/>
      <c r="E51" s="247"/>
      <c r="F51" s="193"/>
      <c r="G51" s="193"/>
      <c r="H51" s="193"/>
      <c r="I51" s="193"/>
      <c r="J51" s="193"/>
    </row>
    <row r="52" spans="1:10">
      <c r="A52" s="193"/>
      <c r="B52" s="247"/>
      <c r="C52" s="247"/>
      <c r="D52" s="247"/>
      <c r="E52" s="247"/>
      <c r="F52" s="193"/>
      <c r="G52" s="193"/>
      <c r="H52" s="193"/>
      <c r="I52" s="193"/>
      <c r="J52" s="193"/>
    </row>
    <row r="53" spans="1:10">
      <c r="A53" s="193"/>
      <c r="B53" s="247"/>
      <c r="C53" s="247"/>
      <c r="D53" s="247"/>
      <c r="E53" s="247"/>
      <c r="F53" s="193"/>
      <c r="G53" s="193"/>
      <c r="H53" s="193"/>
      <c r="I53" s="193"/>
      <c r="J53" s="193"/>
    </row>
    <row r="54" spans="1:10">
      <c r="A54" s="193"/>
      <c r="B54" s="247"/>
      <c r="C54" s="247"/>
      <c r="D54" s="247"/>
      <c r="E54" s="247"/>
      <c r="F54" s="193"/>
      <c r="G54" s="193"/>
      <c r="H54" s="193"/>
      <c r="I54" s="193"/>
      <c r="J54" s="193"/>
    </row>
    <row r="55" spans="1:10">
      <c r="A55" s="193"/>
      <c r="B55" s="247"/>
      <c r="C55" s="247"/>
      <c r="D55" s="247"/>
      <c r="E55" s="247"/>
      <c r="F55" s="193"/>
      <c r="G55" s="193"/>
      <c r="H55" s="193"/>
      <c r="I55" s="193"/>
      <c r="J55" s="193"/>
    </row>
    <row r="56" spans="1:10">
      <c r="A56" s="193"/>
      <c r="B56" s="247"/>
      <c r="C56" s="247"/>
      <c r="D56" s="247"/>
      <c r="E56" s="247"/>
      <c r="F56" s="193"/>
      <c r="G56" s="193"/>
      <c r="H56" s="193"/>
      <c r="I56" s="193"/>
      <c r="J56" s="193"/>
    </row>
    <row r="57" spans="1:10">
      <c r="A57" s="193"/>
      <c r="B57" s="247"/>
      <c r="C57" s="247"/>
      <c r="D57" s="247"/>
      <c r="E57" s="247"/>
      <c r="F57" s="193"/>
      <c r="G57" s="193"/>
      <c r="H57" s="193"/>
      <c r="I57" s="193"/>
      <c r="J57" s="193"/>
    </row>
  </sheetData>
  <mergeCells count="25">
    <mergeCell ref="A34:B34"/>
    <mergeCell ref="F34:G34"/>
    <mergeCell ref="G19:G20"/>
    <mergeCell ref="A30:B30"/>
    <mergeCell ref="F30:G30"/>
    <mergeCell ref="A31:B31"/>
    <mergeCell ref="F31:G31"/>
    <mergeCell ref="A33:B33"/>
    <mergeCell ref="F33:G33"/>
    <mergeCell ref="B9:G9"/>
    <mergeCell ref="A10:G10"/>
    <mergeCell ref="C12:E12"/>
    <mergeCell ref="A17:A20"/>
    <mergeCell ref="B17:B20"/>
    <mergeCell ref="C17:G17"/>
    <mergeCell ref="C19:C20"/>
    <mergeCell ref="D19:D20"/>
    <mergeCell ref="E19:E20"/>
    <mergeCell ref="F19:F20"/>
    <mergeCell ref="B8:G8"/>
    <mergeCell ref="G1:H1"/>
    <mergeCell ref="E2:H2"/>
    <mergeCell ref="E3:G3"/>
    <mergeCell ref="E4:G4"/>
    <mergeCell ref="B6:G6"/>
  </mergeCells>
  <printOptions horizontalCentered="1"/>
  <pageMargins left="0.39370078740157483" right="0.19685039370078741" top="0.59055118110236227" bottom="0.19685039370078741" header="0.19685039370078741" footer="0"/>
  <pageSetup paperSize="9" scale="9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10" workbookViewId="0">
      <selection activeCell="G17" sqref="G17"/>
    </sheetView>
  </sheetViews>
  <sheetFormatPr defaultRowHeight="15"/>
  <cols>
    <col min="1" max="2" width="1.85546875" style="468" customWidth="1"/>
    <col min="3" max="3" width="1.5703125" style="468" customWidth="1"/>
    <col min="4" max="4" width="2.28515625" style="468" customWidth="1"/>
    <col min="5" max="5" width="2" style="468" customWidth="1"/>
    <col min="6" max="6" width="2.42578125" style="468" customWidth="1"/>
    <col min="7" max="7" width="35.85546875" style="468" customWidth="1"/>
    <col min="8" max="8" width="3.42578125" style="468" customWidth="1"/>
    <col min="9" max="9" width="11.85546875" style="468" customWidth="1"/>
    <col min="10" max="10" width="12.42578125" style="468" customWidth="1"/>
    <col min="11" max="11" width="13.28515625" style="468" customWidth="1"/>
    <col min="12" max="12" width="9.140625" style="468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517" customFormat="1">
      <c r="H1" s="466" t="s">
        <v>455</v>
      </c>
      <c r="I1" s="467"/>
      <c r="J1" s="468"/>
    </row>
    <row r="2" spans="1:11" s="517" customFormat="1">
      <c r="H2" s="466" t="s">
        <v>456</v>
      </c>
      <c r="I2" s="467"/>
      <c r="J2" s="468"/>
    </row>
    <row r="3" spans="1:11" s="517" customFormat="1" ht="15.75" customHeight="1">
      <c r="H3" s="466" t="s">
        <v>457</v>
      </c>
      <c r="I3" s="467"/>
      <c r="J3" s="469"/>
    </row>
    <row r="4" spans="1:11" s="517" customFormat="1" ht="15.75" customHeight="1">
      <c r="H4" s="470"/>
      <c r="I4" s="468"/>
      <c r="J4" s="469"/>
    </row>
    <row r="5" spans="1:11" s="517" customFormat="1" ht="14.25" customHeight="1">
      <c r="B5" s="516"/>
      <c r="C5" s="516"/>
      <c r="D5" s="516"/>
      <c r="E5" s="516"/>
      <c r="G5" s="710" t="s">
        <v>458</v>
      </c>
      <c r="H5" s="710"/>
      <c r="I5" s="710"/>
      <c r="J5" s="710"/>
      <c r="K5" s="710"/>
    </row>
    <row r="6" spans="1:11" s="517" customFormat="1" ht="14.25" customHeight="1">
      <c r="B6" s="516"/>
      <c r="C6" s="516"/>
      <c r="D6" s="516"/>
      <c r="E6" s="516"/>
      <c r="G6" s="711" t="s">
        <v>6</v>
      </c>
      <c r="H6" s="711"/>
      <c r="I6" s="711"/>
      <c r="J6" s="711"/>
      <c r="K6" s="711"/>
    </row>
    <row r="7" spans="1:11" s="517" customFormat="1" ht="12" customHeight="1">
      <c r="A7" s="516"/>
      <c r="B7" s="516"/>
      <c r="C7" s="516"/>
      <c r="D7" s="516"/>
      <c r="E7" s="518"/>
      <c r="F7" s="518"/>
      <c r="G7" s="712" t="s">
        <v>7</v>
      </c>
      <c r="H7" s="712"/>
      <c r="I7" s="712"/>
      <c r="J7" s="712"/>
      <c r="K7" s="712"/>
    </row>
    <row r="8" spans="1:11" s="517" customFormat="1" ht="10.5" customHeight="1">
      <c r="A8" s="516"/>
      <c r="B8" s="516"/>
      <c r="C8" s="516"/>
      <c r="D8" s="516"/>
      <c r="E8" s="516"/>
      <c r="F8" s="520"/>
      <c r="G8" s="708"/>
      <c r="H8" s="708"/>
      <c r="I8" s="697"/>
      <c r="J8" s="697"/>
      <c r="K8" s="697"/>
    </row>
    <row r="9" spans="1:11" s="517" customFormat="1" ht="13.5" customHeight="1">
      <c r="A9" s="713" t="s">
        <v>459</v>
      </c>
      <c r="B9" s="714"/>
      <c r="C9" s="714"/>
      <c r="D9" s="714"/>
      <c r="E9" s="714"/>
      <c r="F9" s="714"/>
      <c r="G9" s="714"/>
      <c r="H9" s="714"/>
      <c r="I9" s="714"/>
      <c r="J9" s="714"/>
      <c r="K9" s="714"/>
    </row>
    <row r="10" spans="1:11" s="517" customFormat="1" ht="9.75" customHeight="1">
      <c r="A10" s="522"/>
      <c r="B10" s="523"/>
      <c r="C10" s="523"/>
      <c r="D10" s="523"/>
      <c r="E10" s="523"/>
      <c r="F10" s="523"/>
      <c r="G10" s="523"/>
      <c r="H10" s="523"/>
      <c r="I10" s="523"/>
      <c r="J10" s="523"/>
      <c r="K10" s="523"/>
    </row>
    <row r="11" spans="1:11" s="517" customFormat="1" ht="12.75" customHeight="1">
      <c r="A11" s="698" t="s">
        <v>460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</row>
    <row r="12" spans="1:11" s="517" customFormat="1" ht="12.75" customHeight="1">
      <c r="A12" s="522"/>
      <c r="B12" s="523"/>
      <c r="C12" s="523"/>
      <c r="D12" s="523"/>
      <c r="E12" s="523"/>
      <c r="F12" s="523"/>
      <c r="G12" s="697" t="s">
        <v>10</v>
      </c>
      <c r="H12" s="697"/>
      <c r="I12" s="697"/>
      <c r="J12" s="697"/>
      <c r="K12" s="697"/>
    </row>
    <row r="13" spans="1:11" s="517" customFormat="1" ht="11.25" customHeight="1">
      <c r="A13" s="522"/>
      <c r="B13" s="523"/>
      <c r="C13" s="523"/>
      <c r="D13" s="523"/>
      <c r="E13" s="523"/>
      <c r="F13" s="523"/>
      <c r="G13" s="697" t="s">
        <v>11</v>
      </c>
      <c r="H13" s="697"/>
      <c r="I13" s="697"/>
      <c r="J13" s="697"/>
      <c r="K13" s="697"/>
    </row>
    <row r="14" spans="1:11" s="517" customFormat="1" ht="11.25" customHeight="1">
      <c r="A14" s="522"/>
      <c r="B14" s="523"/>
      <c r="C14" s="523"/>
      <c r="D14" s="523"/>
      <c r="E14" s="523"/>
      <c r="F14" s="523"/>
      <c r="G14" s="520"/>
      <c r="H14" s="520"/>
      <c r="I14" s="520"/>
      <c r="J14" s="520"/>
      <c r="K14" s="520"/>
    </row>
    <row r="15" spans="1:11" s="517" customFormat="1" ht="12.75" customHeight="1">
      <c r="A15" s="698" t="s">
        <v>12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</row>
    <row r="16" spans="1:11" s="517" customFormat="1" ht="12.75" customHeight="1">
      <c r="A16" s="520" t="s">
        <v>461</v>
      </c>
      <c r="B16" s="520"/>
      <c r="C16" s="520"/>
      <c r="D16" s="520"/>
      <c r="E16" s="520"/>
      <c r="F16" s="520"/>
      <c r="G16" s="697" t="s">
        <v>462</v>
      </c>
      <c r="H16" s="697"/>
      <c r="I16" s="699"/>
      <c r="J16" s="699"/>
      <c r="K16" s="699"/>
    </row>
    <row r="17" spans="1:11" s="517" customFormat="1" ht="12.75" customHeight="1">
      <c r="A17" s="521"/>
      <c r="B17" s="520"/>
      <c r="C17" s="520"/>
      <c r="D17" s="520"/>
      <c r="E17" s="520"/>
      <c r="F17" s="520"/>
      <c r="G17" s="520" t="s">
        <v>463</v>
      </c>
      <c r="H17" s="520"/>
      <c r="K17" s="471"/>
    </row>
    <row r="18" spans="1:11" s="517" customFormat="1" ht="12" customHeight="1">
      <c r="A18" s="697"/>
      <c r="B18" s="697"/>
      <c r="C18" s="697"/>
      <c r="D18" s="697"/>
      <c r="E18" s="697"/>
      <c r="F18" s="697"/>
      <c r="G18" s="697"/>
      <c r="H18" s="697"/>
      <c r="I18" s="697"/>
      <c r="J18" s="697"/>
      <c r="K18" s="697"/>
    </row>
    <row r="19" spans="1:11" s="517" customFormat="1" ht="12.75" customHeight="1">
      <c r="A19" s="521"/>
      <c r="B19" s="520"/>
      <c r="C19" s="520"/>
      <c r="D19" s="520"/>
      <c r="E19" s="520"/>
      <c r="F19" s="520"/>
      <c r="G19" s="520"/>
      <c r="H19" s="520"/>
      <c r="I19" s="472"/>
      <c r="J19" s="473"/>
      <c r="K19" s="474" t="s">
        <v>15</v>
      </c>
    </row>
    <row r="20" spans="1:11" s="517" customFormat="1" ht="13.5" customHeight="1">
      <c r="A20" s="521"/>
      <c r="B20" s="520"/>
      <c r="C20" s="520"/>
      <c r="D20" s="520"/>
      <c r="E20" s="520"/>
      <c r="F20" s="520"/>
      <c r="G20" s="520"/>
      <c r="H20" s="520"/>
      <c r="I20" s="475"/>
      <c r="J20" s="475" t="s">
        <v>464</v>
      </c>
      <c r="K20" s="476" t="s">
        <v>19</v>
      </c>
    </row>
    <row r="21" spans="1:11" s="517" customFormat="1" ht="11.25" customHeight="1">
      <c r="A21" s="521"/>
      <c r="B21" s="520"/>
      <c r="C21" s="520"/>
      <c r="D21" s="520"/>
      <c r="E21" s="520"/>
      <c r="F21" s="520"/>
      <c r="G21" s="520"/>
      <c r="H21" s="520"/>
      <c r="I21" s="475"/>
      <c r="J21" s="475" t="s">
        <v>17</v>
      </c>
      <c r="K21" s="476"/>
    </row>
    <row r="22" spans="1:11" s="517" customFormat="1" ht="12" customHeight="1">
      <c r="A22" s="521"/>
      <c r="B22" s="520"/>
      <c r="C22" s="520"/>
      <c r="D22" s="520"/>
      <c r="E22" s="520"/>
      <c r="F22" s="520"/>
      <c r="G22" s="520"/>
      <c r="H22" s="520"/>
      <c r="I22" s="477"/>
      <c r="J22" s="475" t="s">
        <v>18</v>
      </c>
      <c r="K22" s="476"/>
    </row>
    <row r="23" spans="1:11" s="517" customFormat="1" ht="11.25" customHeight="1">
      <c r="A23" s="516"/>
      <c r="B23" s="516"/>
      <c r="C23" s="516"/>
      <c r="D23" s="516"/>
      <c r="E23" s="516"/>
      <c r="F23" s="516"/>
      <c r="G23" s="520"/>
      <c r="H23" s="520"/>
      <c r="I23" s="478"/>
      <c r="J23" s="478"/>
      <c r="K23" s="479"/>
    </row>
    <row r="24" spans="1:11" s="517" customFormat="1" ht="11.25" customHeight="1">
      <c r="A24" s="516"/>
      <c r="B24" s="516"/>
      <c r="C24" s="516"/>
      <c r="D24" s="516"/>
      <c r="E24" s="516"/>
      <c r="F24" s="516"/>
      <c r="G24" s="480"/>
      <c r="H24" s="520"/>
      <c r="I24" s="478"/>
      <c r="J24" s="478"/>
      <c r="K24" s="477" t="s">
        <v>465</v>
      </c>
    </row>
    <row r="25" spans="1:11" s="517" customFormat="1" ht="12" customHeight="1">
      <c r="A25" s="700" t="s">
        <v>25</v>
      </c>
      <c r="B25" s="701"/>
      <c r="C25" s="701"/>
      <c r="D25" s="701"/>
      <c r="E25" s="701"/>
      <c r="F25" s="701"/>
      <c r="G25" s="700" t="s">
        <v>26</v>
      </c>
      <c r="H25" s="700" t="s">
        <v>466</v>
      </c>
      <c r="I25" s="702" t="s">
        <v>467</v>
      </c>
      <c r="J25" s="703"/>
      <c r="K25" s="703"/>
    </row>
    <row r="26" spans="1:11" s="517" customFormat="1" ht="12" customHeight="1">
      <c r="A26" s="701"/>
      <c r="B26" s="701"/>
      <c r="C26" s="701"/>
      <c r="D26" s="701"/>
      <c r="E26" s="701"/>
      <c r="F26" s="701"/>
      <c r="G26" s="700"/>
      <c r="H26" s="700"/>
      <c r="I26" s="704" t="s">
        <v>409</v>
      </c>
      <c r="J26" s="704"/>
      <c r="K26" s="705"/>
    </row>
    <row r="27" spans="1:11" s="517" customFormat="1" ht="25.5" customHeight="1">
      <c r="A27" s="701"/>
      <c r="B27" s="701"/>
      <c r="C27" s="701"/>
      <c r="D27" s="701"/>
      <c r="E27" s="701"/>
      <c r="F27" s="701"/>
      <c r="G27" s="700"/>
      <c r="H27" s="700"/>
      <c r="I27" s="700" t="s">
        <v>468</v>
      </c>
      <c r="J27" s="700" t="s">
        <v>469</v>
      </c>
      <c r="K27" s="706"/>
    </row>
    <row r="28" spans="1:11" s="517" customFormat="1" ht="38.25" customHeight="1">
      <c r="A28" s="701"/>
      <c r="B28" s="701"/>
      <c r="C28" s="701"/>
      <c r="D28" s="701"/>
      <c r="E28" s="701"/>
      <c r="F28" s="701"/>
      <c r="G28" s="700"/>
      <c r="H28" s="700"/>
      <c r="I28" s="700"/>
      <c r="J28" s="514" t="s">
        <v>470</v>
      </c>
      <c r="K28" s="514" t="s">
        <v>471</v>
      </c>
    </row>
    <row r="29" spans="1:11" s="517" customFormat="1" ht="12" customHeight="1">
      <c r="A29" s="707">
        <v>1</v>
      </c>
      <c r="B29" s="707"/>
      <c r="C29" s="707"/>
      <c r="D29" s="707"/>
      <c r="E29" s="707"/>
      <c r="F29" s="707"/>
      <c r="G29" s="515">
        <v>2</v>
      </c>
      <c r="H29" s="515">
        <v>3</v>
      </c>
      <c r="I29" s="515">
        <v>4</v>
      </c>
      <c r="J29" s="515">
        <v>5</v>
      </c>
      <c r="K29" s="515">
        <v>6</v>
      </c>
    </row>
    <row r="30" spans="1:11" s="517" customFormat="1" ht="12" customHeight="1">
      <c r="A30" s="481">
        <v>2</v>
      </c>
      <c r="B30" s="481"/>
      <c r="C30" s="482"/>
      <c r="D30" s="482"/>
      <c r="E30" s="482"/>
      <c r="F30" s="482"/>
      <c r="G30" s="483" t="s">
        <v>472</v>
      </c>
      <c r="H30" s="484">
        <v>1</v>
      </c>
      <c r="I30" s="485">
        <f>I31+I37+I39+I42+I47+I59+I65+I74+I80</f>
        <v>0</v>
      </c>
      <c r="J30" s="485">
        <f>J31+J37+J39+J42+J47+J59+J65+J74+J80</f>
        <v>1045.3800000000001</v>
      </c>
      <c r="K30" s="485">
        <f>K31+K37+K39+K42+K47+K59+K65+K74+K80</f>
        <v>0</v>
      </c>
    </row>
    <row r="31" spans="1:11" s="487" customFormat="1" ht="12" hidden="1" customHeight="1" collapsed="1">
      <c r="A31" s="481">
        <v>2</v>
      </c>
      <c r="B31" s="481">
        <v>1</v>
      </c>
      <c r="C31" s="481"/>
      <c r="D31" s="481"/>
      <c r="E31" s="481"/>
      <c r="F31" s="481"/>
      <c r="G31" s="486" t="s">
        <v>37</v>
      </c>
      <c r="H31" s="484">
        <v>2</v>
      </c>
      <c r="I31" s="485">
        <f>I32+I36</f>
        <v>0</v>
      </c>
      <c r="J31" s="485">
        <f>J32+J36</f>
        <v>0</v>
      </c>
      <c r="K31" s="485">
        <f>K32+K36</f>
        <v>0</v>
      </c>
    </row>
    <row r="32" spans="1:11" s="517" customFormat="1" ht="12" hidden="1" customHeight="1" collapsed="1">
      <c r="A32" s="482">
        <v>2</v>
      </c>
      <c r="B32" s="482">
        <v>1</v>
      </c>
      <c r="C32" s="482">
        <v>1</v>
      </c>
      <c r="D32" s="482"/>
      <c r="E32" s="482"/>
      <c r="F32" s="482"/>
      <c r="G32" s="488" t="s">
        <v>473</v>
      </c>
      <c r="H32" s="515">
        <v>3</v>
      </c>
      <c r="I32" s="489">
        <f>I33+I35</f>
        <v>0</v>
      </c>
      <c r="J32" s="489">
        <f>J33+J35</f>
        <v>0</v>
      </c>
      <c r="K32" s="489">
        <f>K33+K35</f>
        <v>0</v>
      </c>
    </row>
    <row r="33" spans="1:11" s="517" customFormat="1" ht="12" hidden="1" customHeight="1" collapsed="1">
      <c r="A33" s="482">
        <v>2</v>
      </c>
      <c r="B33" s="482">
        <v>1</v>
      </c>
      <c r="C33" s="482">
        <v>1</v>
      </c>
      <c r="D33" s="482">
        <v>1</v>
      </c>
      <c r="E33" s="482">
        <v>1</v>
      </c>
      <c r="F33" s="482">
        <v>1</v>
      </c>
      <c r="G33" s="488" t="s">
        <v>474</v>
      </c>
      <c r="H33" s="515">
        <v>4</v>
      </c>
      <c r="I33" s="489"/>
      <c r="J33" s="489"/>
      <c r="K33" s="489"/>
    </row>
    <row r="34" spans="1:11" s="517" customFormat="1" ht="12" hidden="1" customHeight="1" collapsed="1">
      <c r="A34" s="482"/>
      <c r="B34" s="482"/>
      <c r="C34" s="482"/>
      <c r="D34" s="482"/>
      <c r="E34" s="482"/>
      <c r="F34" s="482"/>
      <c r="G34" s="488" t="s">
        <v>475</v>
      </c>
      <c r="H34" s="515">
        <v>5</v>
      </c>
      <c r="I34" s="489"/>
      <c r="J34" s="489"/>
      <c r="K34" s="489"/>
    </row>
    <row r="35" spans="1:11" s="517" customFormat="1" ht="12" hidden="1" customHeight="1" collapsed="1">
      <c r="A35" s="482">
        <v>2</v>
      </c>
      <c r="B35" s="482">
        <v>1</v>
      </c>
      <c r="C35" s="482">
        <v>1</v>
      </c>
      <c r="D35" s="482">
        <v>1</v>
      </c>
      <c r="E35" s="482">
        <v>2</v>
      </c>
      <c r="F35" s="482">
        <v>1</v>
      </c>
      <c r="G35" s="488" t="s">
        <v>40</v>
      </c>
      <c r="H35" s="515">
        <v>6</v>
      </c>
      <c r="I35" s="489"/>
      <c r="J35" s="489"/>
      <c r="K35" s="489"/>
    </row>
    <row r="36" spans="1:11" s="517" customFormat="1" ht="12" hidden="1" customHeight="1" collapsed="1">
      <c r="A36" s="482">
        <v>2</v>
      </c>
      <c r="B36" s="482">
        <v>1</v>
      </c>
      <c r="C36" s="482">
        <v>2</v>
      </c>
      <c r="D36" s="482"/>
      <c r="E36" s="482"/>
      <c r="F36" s="482"/>
      <c r="G36" s="488" t="s">
        <v>41</v>
      </c>
      <c r="H36" s="515">
        <v>7</v>
      </c>
      <c r="I36" s="489"/>
      <c r="J36" s="489"/>
      <c r="K36" s="489"/>
    </row>
    <row r="37" spans="1:11" s="487" customFormat="1" ht="12" customHeight="1">
      <c r="A37" s="481">
        <v>2</v>
      </c>
      <c r="B37" s="481">
        <v>2</v>
      </c>
      <c r="C37" s="481"/>
      <c r="D37" s="481"/>
      <c r="E37" s="481"/>
      <c r="F37" s="481"/>
      <c r="G37" s="486" t="s">
        <v>476</v>
      </c>
      <c r="H37" s="484">
        <v>8</v>
      </c>
      <c r="I37" s="490">
        <f>I38</f>
        <v>0</v>
      </c>
      <c r="J37" s="490">
        <f>J38</f>
        <v>1023.23</v>
      </c>
      <c r="K37" s="490">
        <f>K38</f>
        <v>0</v>
      </c>
    </row>
    <row r="38" spans="1:11" s="517" customFormat="1" ht="12" customHeight="1">
      <c r="A38" s="482">
        <v>2</v>
      </c>
      <c r="B38" s="482">
        <v>2</v>
      </c>
      <c r="C38" s="482">
        <v>1</v>
      </c>
      <c r="D38" s="482"/>
      <c r="E38" s="482"/>
      <c r="F38" s="482"/>
      <c r="G38" s="488" t="s">
        <v>476</v>
      </c>
      <c r="H38" s="515">
        <v>9</v>
      </c>
      <c r="I38" s="489"/>
      <c r="J38" s="489">
        <v>1023.23</v>
      </c>
      <c r="K38" s="489"/>
    </row>
    <row r="39" spans="1:11" s="487" customFormat="1" ht="12" hidden="1" customHeight="1" collapsed="1">
      <c r="A39" s="481">
        <v>2</v>
      </c>
      <c r="B39" s="481">
        <v>3</v>
      </c>
      <c r="C39" s="481"/>
      <c r="D39" s="481"/>
      <c r="E39" s="481"/>
      <c r="F39" s="481"/>
      <c r="G39" s="486" t="s">
        <v>58</v>
      </c>
      <c r="H39" s="484">
        <v>10</v>
      </c>
      <c r="I39" s="485">
        <f>I40+I41</f>
        <v>0</v>
      </c>
      <c r="J39" s="485">
        <f>J40+J41</f>
        <v>0</v>
      </c>
      <c r="K39" s="485">
        <f>K40+K41</f>
        <v>0</v>
      </c>
    </row>
    <row r="40" spans="1:11" s="517" customFormat="1" ht="12" hidden="1" customHeight="1" collapsed="1">
      <c r="A40" s="482">
        <v>2</v>
      </c>
      <c r="B40" s="482">
        <v>3</v>
      </c>
      <c r="C40" s="482">
        <v>1</v>
      </c>
      <c r="D40" s="482"/>
      <c r="E40" s="482"/>
      <c r="F40" s="482"/>
      <c r="G40" s="488" t="s">
        <v>59</v>
      </c>
      <c r="H40" s="515">
        <v>11</v>
      </c>
      <c r="I40" s="489"/>
      <c r="J40" s="489"/>
      <c r="K40" s="489"/>
    </row>
    <row r="41" spans="1:11" s="517" customFormat="1" ht="12" hidden="1" customHeight="1" collapsed="1">
      <c r="A41" s="482">
        <v>2</v>
      </c>
      <c r="B41" s="482">
        <v>3</v>
      </c>
      <c r="C41" s="482">
        <v>2</v>
      </c>
      <c r="D41" s="482"/>
      <c r="E41" s="482"/>
      <c r="F41" s="482"/>
      <c r="G41" s="488" t="s">
        <v>70</v>
      </c>
      <c r="H41" s="515">
        <v>12</v>
      </c>
      <c r="I41" s="489"/>
      <c r="J41" s="489"/>
      <c r="K41" s="489"/>
    </row>
    <row r="42" spans="1:11" s="487" customFormat="1" ht="12" hidden="1" customHeight="1" collapsed="1">
      <c r="A42" s="481">
        <v>2</v>
      </c>
      <c r="B42" s="481">
        <v>4</v>
      </c>
      <c r="C42" s="481"/>
      <c r="D42" s="481"/>
      <c r="E42" s="481"/>
      <c r="F42" s="481"/>
      <c r="G42" s="486" t="s">
        <v>71</v>
      </c>
      <c r="H42" s="484">
        <v>13</v>
      </c>
      <c r="I42" s="485">
        <f>I43</f>
        <v>0</v>
      </c>
      <c r="J42" s="485">
        <f>J43</f>
        <v>0</v>
      </c>
      <c r="K42" s="485">
        <f>K43</f>
        <v>0</v>
      </c>
    </row>
    <row r="43" spans="1:11" s="517" customFormat="1" ht="12" hidden="1" customHeight="1" collapsed="1">
      <c r="A43" s="482">
        <v>2</v>
      </c>
      <c r="B43" s="482">
        <v>4</v>
      </c>
      <c r="C43" s="482">
        <v>1</v>
      </c>
      <c r="D43" s="482"/>
      <c r="E43" s="482"/>
      <c r="F43" s="482"/>
      <c r="G43" s="488" t="s">
        <v>477</v>
      </c>
      <c r="H43" s="515">
        <v>14</v>
      </c>
      <c r="I43" s="489">
        <f>I44+I45+I46</f>
        <v>0</v>
      </c>
      <c r="J43" s="489">
        <f>J44+J45+J46</f>
        <v>0</v>
      </c>
      <c r="K43" s="489">
        <f>K44+K45+K46</f>
        <v>0</v>
      </c>
    </row>
    <row r="44" spans="1:11" s="517" customFormat="1" ht="12" hidden="1" customHeight="1" collapsed="1">
      <c r="A44" s="482">
        <v>2</v>
      </c>
      <c r="B44" s="482">
        <v>4</v>
      </c>
      <c r="C44" s="482">
        <v>1</v>
      </c>
      <c r="D44" s="482">
        <v>1</v>
      </c>
      <c r="E44" s="482">
        <v>1</v>
      </c>
      <c r="F44" s="482">
        <v>1</v>
      </c>
      <c r="G44" s="488" t="s">
        <v>73</v>
      </c>
      <c r="H44" s="515">
        <v>15</v>
      </c>
      <c r="I44" s="489"/>
      <c r="J44" s="489"/>
      <c r="K44" s="489"/>
    </row>
    <row r="45" spans="1:11" s="517" customFormat="1" ht="12" hidden="1" customHeight="1" collapsed="1">
      <c r="A45" s="482">
        <v>2</v>
      </c>
      <c r="B45" s="482">
        <v>4</v>
      </c>
      <c r="C45" s="482">
        <v>1</v>
      </c>
      <c r="D45" s="482">
        <v>1</v>
      </c>
      <c r="E45" s="482">
        <v>1</v>
      </c>
      <c r="F45" s="482">
        <v>2</v>
      </c>
      <c r="G45" s="488" t="s">
        <v>74</v>
      </c>
      <c r="H45" s="515">
        <v>16</v>
      </c>
      <c r="I45" s="489"/>
      <c r="J45" s="489"/>
      <c r="K45" s="489"/>
    </row>
    <row r="46" spans="1:11" s="517" customFormat="1" ht="12" hidden="1" customHeight="1" collapsed="1">
      <c r="A46" s="482">
        <v>2</v>
      </c>
      <c r="B46" s="482">
        <v>4</v>
      </c>
      <c r="C46" s="482">
        <v>1</v>
      </c>
      <c r="D46" s="482">
        <v>1</v>
      </c>
      <c r="E46" s="482">
        <v>1</v>
      </c>
      <c r="F46" s="482">
        <v>3</v>
      </c>
      <c r="G46" s="488" t="s">
        <v>75</v>
      </c>
      <c r="H46" s="515">
        <v>17</v>
      </c>
      <c r="I46" s="489"/>
      <c r="J46" s="489"/>
      <c r="K46" s="489"/>
    </row>
    <row r="47" spans="1:11" s="487" customFormat="1" ht="12" hidden="1" customHeight="1" collapsed="1">
      <c r="A47" s="481">
        <v>2</v>
      </c>
      <c r="B47" s="481">
        <v>5</v>
      </c>
      <c r="C47" s="481"/>
      <c r="D47" s="481"/>
      <c r="E47" s="481"/>
      <c r="F47" s="481"/>
      <c r="G47" s="486" t="s">
        <v>76</v>
      </c>
      <c r="H47" s="484">
        <v>18</v>
      </c>
      <c r="I47" s="485">
        <f>I48+I51+I54</f>
        <v>0</v>
      </c>
      <c r="J47" s="485">
        <f>J48+J51+J54</f>
        <v>0</v>
      </c>
      <c r="K47" s="485">
        <f>K48+K51+K54</f>
        <v>0</v>
      </c>
    </row>
    <row r="48" spans="1:11" s="517" customFormat="1" ht="12" hidden="1" customHeight="1" collapsed="1">
      <c r="A48" s="482">
        <v>2</v>
      </c>
      <c r="B48" s="482">
        <v>5</v>
      </c>
      <c r="C48" s="482">
        <v>1</v>
      </c>
      <c r="D48" s="482"/>
      <c r="E48" s="482"/>
      <c r="F48" s="482"/>
      <c r="G48" s="488" t="s">
        <v>77</v>
      </c>
      <c r="H48" s="515">
        <v>19</v>
      </c>
      <c r="I48" s="489">
        <f>I49+I50</f>
        <v>0</v>
      </c>
      <c r="J48" s="489">
        <f>J49+J50</f>
        <v>0</v>
      </c>
      <c r="K48" s="489">
        <f>K49+K50</f>
        <v>0</v>
      </c>
    </row>
    <row r="49" spans="1:11" s="517" customFormat="1" ht="24" hidden="1" customHeight="1" collapsed="1">
      <c r="A49" s="482">
        <v>2</v>
      </c>
      <c r="B49" s="482">
        <v>5</v>
      </c>
      <c r="C49" s="482">
        <v>1</v>
      </c>
      <c r="D49" s="482">
        <v>1</v>
      </c>
      <c r="E49" s="482">
        <v>1</v>
      </c>
      <c r="F49" s="482">
        <v>1</v>
      </c>
      <c r="G49" s="488" t="s">
        <v>78</v>
      </c>
      <c r="H49" s="515">
        <v>20</v>
      </c>
      <c r="I49" s="489"/>
      <c r="J49" s="489"/>
      <c r="K49" s="489"/>
    </row>
    <row r="50" spans="1:11" s="517" customFormat="1" ht="12" hidden="1" customHeight="1" collapsed="1">
      <c r="A50" s="482">
        <v>2</v>
      </c>
      <c r="B50" s="482">
        <v>5</v>
      </c>
      <c r="C50" s="482">
        <v>1</v>
      </c>
      <c r="D50" s="482">
        <v>1</v>
      </c>
      <c r="E50" s="482">
        <v>1</v>
      </c>
      <c r="F50" s="482">
        <v>2</v>
      </c>
      <c r="G50" s="488" t="s">
        <v>79</v>
      </c>
      <c r="H50" s="515">
        <v>21</v>
      </c>
      <c r="I50" s="489"/>
      <c r="J50" s="489"/>
      <c r="K50" s="489"/>
    </row>
    <row r="51" spans="1:11" s="517" customFormat="1" ht="12" hidden="1" customHeight="1" collapsed="1">
      <c r="A51" s="482">
        <v>2</v>
      </c>
      <c r="B51" s="482">
        <v>5</v>
      </c>
      <c r="C51" s="482">
        <v>2</v>
      </c>
      <c r="D51" s="482"/>
      <c r="E51" s="482"/>
      <c r="F51" s="482"/>
      <c r="G51" s="488" t="s">
        <v>80</v>
      </c>
      <c r="H51" s="515">
        <v>22</v>
      </c>
      <c r="I51" s="489">
        <f>I52+I53</f>
        <v>0</v>
      </c>
      <c r="J51" s="489">
        <f>J52+J53</f>
        <v>0</v>
      </c>
      <c r="K51" s="489">
        <f>K52+K53</f>
        <v>0</v>
      </c>
    </row>
    <row r="52" spans="1:11" s="517" customFormat="1" ht="24" hidden="1" customHeight="1" collapsed="1">
      <c r="A52" s="482">
        <v>2</v>
      </c>
      <c r="B52" s="482">
        <v>5</v>
      </c>
      <c r="C52" s="482">
        <v>2</v>
      </c>
      <c r="D52" s="482">
        <v>1</v>
      </c>
      <c r="E52" s="482">
        <v>1</v>
      </c>
      <c r="F52" s="482">
        <v>1</v>
      </c>
      <c r="G52" s="488" t="s">
        <v>81</v>
      </c>
      <c r="H52" s="515">
        <v>23</v>
      </c>
      <c r="I52" s="489"/>
      <c r="J52" s="489"/>
      <c r="K52" s="489"/>
    </row>
    <row r="53" spans="1:11" s="517" customFormat="1" ht="12" hidden="1" customHeight="1" collapsed="1">
      <c r="A53" s="482">
        <v>2</v>
      </c>
      <c r="B53" s="482">
        <v>5</v>
      </c>
      <c r="C53" s="482">
        <v>2</v>
      </c>
      <c r="D53" s="482">
        <v>1</v>
      </c>
      <c r="E53" s="482">
        <v>1</v>
      </c>
      <c r="F53" s="482">
        <v>2</v>
      </c>
      <c r="G53" s="488" t="s">
        <v>478</v>
      </c>
      <c r="H53" s="515">
        <v>24</v>
      </c>
      <c r="I53" s="489"/>
      <c r="J53" s="489"/>
      <c r="K53" s="489"/>
    </row>
    <row r="54" spans="1:11" s="517" customFormat="1" ht="12" hidden="1" customHeight="1" collapsed="1">
      <c r="A54" s="482">
        <v>2</v>
      </c>
      <c r="B54" s="482">
        <v>5</v>
      </c>
      <c r="C54" s="482">
        <v>3</v>
      </c>
      <c r="D54" s="482"/>
      <c r="E54" s="482"/>
      <c r="F54" s="482"/>
      <c r="G54" s="488" t="s">
        <v>83</v>
      </c>
      <c r="H54" s="515">
        <v>25</v>
      </c>
      <c r="I54" s="489">
        <f>I55+I56+I57+I58</f>
        <v>0</v>
      </c>
      <c r="J54" s="489">
        <f>J55+J56+J57+J58</f>
        <v>0</v>
      </c>
      <c r="K54" s="489">
        <f>K55+K56+K57+K58</f>
        <v>0</v>
      </c>
    </row>
    <row r="55" spans="1:11" s="517" customFormat="1" ht="24" hidden="1" customHeight="1" collapsed="1">
      <c r="A55" s="482">
        <v>2</v>
      </c>
      <c r="B55" s="482">
        <v>5</v>
      </c>
      <c r="C55" s="482">
        <v>3</v>
      </c>
      <c r="D55" s="482">
        <v>1</v>
      </c>
      <c r="E55" s="482">
        <v>1</v>
      </c>
      <c r="F55" s="482">
        <v>1</v>
      </c>
      <c r="G55" s="488" t="s">
        <v>84</v>
      </c>
      <c r="H55" s="515">
        <v>26</v>
      </c>
      <c r="I55" s="489"/>
      <c r="J55" s="489"/>
      <c r="K55" s="489"/>
    </row>
    <row r="56" spans="1:11" s="517" customFormat="1" ht="12" hidden="1" customHeight="1" collapsed="1">
      <c r="A56" s="482">
        <v>2</v>
      </c>
      <c r="B56" s="482">
        <v>5</v>
      </c>
      <c r="C56" s="482">
        <v>3</v>
      </c>
      <c r="D56" s="482">
        <v>1</v>
      </c>
      <c r="E56" s="482">
        <v>1</v>
      </c>
      <c r="F56" s="482">
        <v>2</v>
      </c>
      <c r="G56" s="488" t="s">
        <v>85</v>
      </c>
      <c r="H56" s="515">
        <v>27</v>
      </c>
      <c r="I56" s="489"/>
      <c r="J56" s="489"/>
      <c r="K56" s="489"/>
    </row>
    <row r="57" spans="1:11" s="517" customFormat="1" ht="24" hidden="1" customHeight="1" collapsed="1">
      <c r="A57" s="482">
        <v>2</v>
      </c>
      <c r="B57" s="482">
        <v>5</v>
      </c>
      <c r="C57" s="482">
        <v>3</v>
      </c>
      <c r="D57" s="482">
        <v>2</v>
      </c>
      <c r="E57" s="482">
        <v>1</v>
      </c>
      <c r="F57" s="482">
        <v>1</v>
      </c>
      <c r="G57" s="491" t="s">
        <v>86</v>
      </c>
      <c r="H57" s="515">
        <v>28</v>
      </c>
      <c r="I57" s="489"/>
      <c r="J57" s="489"/>
      <c r="K57" s="489"/>
    </row>
    <row r="58" spans="1:11" s="517" customFormat="1" ht="12" hidden="1" customHeight="1" collapsed="1">
      <c r="A58" s="482">
        <v>2</v>
      </c>
      <c r="B58" s="482">
        <v>5</v>
      </c>
      <c r="C58" s="482">
        <v>3</v>
      </c>
      <c r="D58" s="482">
        <v>2</v>
      </c>
      <c r="E58" s="482">
        <v>1</v>
      </c>
      <c r="F58" s="482">
        <v>2</v>
      </c>
      <c r="G58" s="491" t="s">
        <v>87</v>
      </c>
      <c r="H58" s="515">
        <v>29</v>
      </c>
      <c r="I58" s="489"/>
      <c r="J58" s="489"/>
      <c r="K58" s="489"/>
    </row>
    <row r="59" spans="1:11" s="487" customFormat="1" ht="12" hidden="1" customHeight="1" collapsed="1">
      <c r="A59" s="481">
        <v>2</v>
      </c>
      <c r="B59" s="481">
        <v>6</v>
      </c>
      <c r="C59" s="481"/>
      <c r="D59" s="481"/>
      <c r="E59" s="481"/>
      <c r="F59" s="481"/>
      <c r="G59" s="486" t="s">
        <v>88</v>
      </c>
      <c r="H59" s="484">
        <v>30</v>
      </c>
      <c r="I59" s="485">
        <f>I60+I61+I62+I63+I64</f>
        <v>0</v>
      </c>
      <c r="J59" s="485">
        <f>J60+J61+J62+J63+J64</f>
        <v>0</v>
      </c>
      <c r="K59" s="485">
        <f>K60+K61+K62+K63+K64</f>
        <v>0</v>
      </c>
    </row>
    <row r="60" spans="1:11" s="517" customFormat="1" ht="12" hidden="1" customHeight="1" collapsed="1">
      <c r="A60" s="482">
        <v>2</v>
      </c>
      <c r="B60" s="482">
        <v>6</v>
      </c>
      <c r="C60" s="482">
        <v>1</v>
      </c>
      <c r="D60" s="482"/>
      <c r="E60" s="482"/>
      <c r="F60" s="482"/>
      <c r="G60" s="488" t="s">
        <v>479</v>
      </c>
      <c r="H60" s="515">
        <v>31</v>
      </c>
      <c r="I60" s="489"/>
      <c r="J60" s="489"/>
      <c r="K60" s="489"/>
    </row>
    <row r="61" spans="1:11" s="517" customFormat="1" ht="12" hidden="1" customHeight="1" collapsed="1">
      <c r="A61" s="482">
        <v>2</v>
      </c>
      <c r="B61" s="482">
        <v>6</v>
      </c>
      <c r="C61" s="482">
        <v>2</v>
      </c>
      <c r="D61" s="482"/>
      <c r="E61" s="482"/>
      <c r="F61" s="482"/>
      <c r="G61" s="488" t="s">
        <v>480</v>
      </c>
      <c r="H61" s="515">
        <v>32</v>
      </c>
      <c r="I61" s="489"/>
      <c r="J61" s="489"/>
      <c r="K61" s="489"/>
    </row>
    <row r="62" spans="1:11" s="517" customFormat="1" ht="12" hidden="1" customHeight="1" collapsed="1">
      <c r="A62" s="482">
        <v>2</v>
      </c>
      <c r="B62" s="482">
        <v>6</v>
      </c>
      <c r="C62" s="482">
        <v>3</v>
      </c>
      <c r="D62" s="482"/>
      <c r="E62" s="482"/>
      <c r="F62" s="482"/>
      <c r="G62" s="488" t="s">
        <v>481</v>
      </c>
      <c r="H62" s="515">
        <v>33</v>
      </c>
      <c r="I62" s="489"/>
      <c r="J62" s="489"/>
      <c r="K62" s="489"/>
    </row>
    <row r="63" spans="1:11" s="517" customFormat="1" ht="24" hidden="1" customHeight="1" collapsed="1">
      <c r="A63" s="482">
        <v>2</v>
      </c>
      <c r="B63" s="482">
        <v>6</v>
      </c>
      <c r="C63" s="482">
        <v>4</v>
      </c>
      <c r="D63" s="482"/>
      <c r="E63" s="482"/>
      <c r="F63" s="482"/>
      <c r="G63" s="488" t="s">
        <v>94</v>
      </c>
      <c r="H63" s="515">
        <v>34</v>
      </c>
      <c r="I63" s="489"/>
      <c r="J63" s="489"/>
      <c r="K63" s="489"/>
    </row>
    <row r="64" spans="1:11" s="517" customFormat="1" ht="24" hidden="1" customHeight="1" collapsed="1">
      <c r="A64" s="482">
        <v>2</v>
      </c>
      <c r="B64" s="482">
        <v>6</v>
      </c>
      <c r="C64" s="482">
        <v>5</v>
      </c>
      <c r="D64" s="482"/>
      <c r="E64" s="482"/>
      <c r="F64" s="482"/>
      <c r="G64" s="488" t="s">
        <v>97</v>
      </c>
      <c r="H64" s="515">
        <v>35</v>
      </c>
      <c r="I64" s="489"/>
      <c r="J64" s="489"/>
      <c r="K64" s="489"/>
    </row>
    <row r="65" spans="1:11" s="517" customFormat="1" ht="12" customHeight="1">
      <c r="A65" s="481">
        <v>2</v>
      </c>
      <c r="B65" s="481">
        <v>7</v>
      </c>
      <c r="C65" s="482"/>
      <c r="D65" s="482"/>
      <c r="E65" s="482"/>
      <c r="F65" s="482"/>
      <c r="G65" s="486" t="s">
        <v>98</v>
      </c>
      <c r="H65" s="484">
        <v>36</v>
      </c>
      <c r="I65" s="485">
        <f>I66+I69+I73</f>
        <v>0</v>
      </c>
      <c r="J65" s="485">
        <f>J66+J69+J73</f>
        <v>22.15</v>
      </c>
      <c r="K65" s="485">
        <f>K66+K69+K73</f>
        <v>0</v>
      </c>
    </row>
    <row r="66" spans="1:11" s="517" customFormat="1" ht="12" hidden="1" customHeight="1" collapsed="1">
      <c r="A66" s="482">
        <v>2</v>
      </c>
      <c r="B66" s="482">
        <v>7</v>
      </c>
      <c r="C66" s="482">
        <v>1</v>
      </c>
      <c r="D66" s="482"/>
      <c r="E66" s="482"/>
      <c r="F66" s="482"/>
      <c r="G66" s="492" t="s">
        <v>482</v>
      </c>
      <c r="H66" s="515">
        <v>37</v>
      </c>
      <c r="I66" s="489">
        <f>I67+I68</f>
        <v>0</v>
      </c>
      <c r="J66" s="489">
        <f>J67+J68</f>
        <v>0</v>
      </c>
      <c r="K66" s="489">
        <f>K67+K68</f>
        <v>0</v>
      </c>
    </row>
    <row r="67" spans="1:11" s="517" customFormat="1" ht="12" hidden="1" customHeight="1" collapsed="1">
      <c r="A67" s="482">
        <v>2</v>
      </c>
      <c r="B67" s="482">
        <v>7</v>
      </c>
      <c r="C67" s="482">
        <v>1</v>
      </c>
      <c r="D67" s="482">
        <v>1</v>
      </c>
      <c r="E67" s="482">
        <v>1</v>
      </c>
      <c r="F67" s="482">
        <v>1</v>
      </c>
      <c r="G67" s="492" t="s">
        <v>100</v>
      </c>
      <c r="H67" s="515">
        <v>38</v>
      </c>
      <c r="I67" s="489"/>
      <c r="J67" s="489"/>
      <c r="K67" s="489"/>
    </row>
    <row r="68" spans="1:11" s="517" customFormat="1" ht="12" hidden="1" customHeight="1" collapsed="1">
      <c r="A68" s="482">
        <v>2</v>
      </c>
      <c r="B68" s="482">
        <v>7</v>
      </c>
      <c r="C68" s="482">
        <v>1</v>
      </c>
      <c r="D68" s="482">
        <v>1</v>
      </c>
      <c r="E68" s="482">
        <v>1</v>
      </c>
      <c r="F68" s="482">
        <v>2</v>
      </c>
      <c r="G68" s="492" t="s">
        <v>101</v>
      </c>
      <c r="H68" s="515">
        <v>39</v>
      </c>
      <c r="I68" s="489"/>
      <c r="J68" s="489"/>
      <c r="K68" s="489"/>
    </row>
    <row r="69" spans="1:11" s="517" customFormat="1" ht="12" hidden="1" customHeight="1" collapsed="1">
      <c r="A69" s="482">
        <v>2</v>
      </c>
      <c r="B69" s="482">
        <v>7</v>
      </c>
      <c r="C69" s="482">
        <v>2</v>
      </c>
      <c r="D69" s="482"/>
      <c r="E69" s="482"/>
      <c r="F69" s="482"/>
      <c r="G69" s="488" t="s">
        <v>483</v>
      </c>
      <c r="H69" s="515">
        <v>40</v>
      </c>
      <c r="I69" s="489">
        <f>I70+I71+I72</f>
        <v>0</v>
      </c>
      <c r="J69" s="489">
        <f>J70+J71+J72</f>
        <v>0</v>
      </c>
      <c r="K69" s="489">
        <f>K70+K71+K72</f>
        <v>0</v>
      </c>
    </row>
    <row r="70" spans="1:11" s="517" customFormat="1" ht="12" hidden="1" customHeight="1" collapsed="1">
      <c r="A70" s="482">
        <v>2</v>
      </c>
      <c r="B70" s="482">
        <v>7</v>
      </c>
      <c r="C70" s="482">
        <v>2</v>
      </c>
      <c r="D70" s="482">
        <v>1</v>
      </c>
      <c r="E70" s="482">
        <v>1</v>
      </c>
      <c r="F70" s="482">
        <v>1</v>
      </c>
      <c r="G70" s="488" t="s">
        <v>484</v>
      </c>
      <c r="H70" s="515">
        <v>41</v>
      </c>
      <c r="I70" s="489"/>
      <c r="J70" s="489"/>
      <c r="K70" s="489"/>
    </row>
    <row r="71" spans="1:11" s="517" customFormat="1" ht="12" hidden="1" customHeight="1" collapsed="1">
      <c r="A71" s="482">
        <v>2</v>
      </c>
      <c r="B71" s="482">
        <v>7</v>
      </c>
      <c r="C71" s="482">
        <v>2</v>
      </c>
      <c r="D71" s="482">
        <v>1</v>
      </c>
      <c r="E71" s="482">
        <v>1</v>
      </c>
      <c r="F71" s="482">
        <v>2</v>
      </c>
      <c r="G71" s="488" t="s">
        <v>485</v>
      </c>
      <c r="H71" s="515">
        <v>42</v>
      </c>
      <c r="I71" s="489"/>
      <c r="J71" s="489"/>
      <c r="K71" s="489"/>
    </row>
    <row r="72" spans="1:11" s="517" customFormat="1" ht="12" hidden="1" customHeight="1" collapsed="1">
      <c r="A72" s="482">
        <v>2</v>
      </c>
      <c r="B72" s="482">
        <v>7</v>
      </c>
      <c r="C72" s="482">
        <v>2</v>
      </c>
      <c r="D72" s="482">
        <v>2</v>
      </c>
      <c r="E72" s="482">
        <v>1</v>
      </c>
      <c r="F72" s="482">
        <v>1</v>
      </c>
      <c r="G72" s="488" t="s">
        <v>106</v>
      </c>
      <c r="H72" s="515">
        <v>43</v>
      </c>
      <c r="I72" s="489"/>
      <c r="J72" s="489"/>
      <c r="K72" s="489"/>
    </row>
    <row r="73" spans="1:11" s="517" customFormat="1" ht="12" customHeight="1">
      <c r="A73" s="482">
        <v>2</v>
      </c>
      <c r="B73" s="482">
        <v>7</v>
      </c>
      <c r="C73" s="482">
        <v>3</v>
      </c>
      <c r="D73" s="482"/>
      <c r="E73" s="482"/>
      <c r="F73" s="482"/>
      <c r="G73" s="488" t="s">
        <v>107</v>
      </c>
      <c r="H73" s="515">
        <v>44</v>
      </c>
      <c r="I73" s="489"/>
      <c r="J73" s="489">
        <v>22.15</v>
      </c>
      <c r="K73" s="489"/>
    </row>
    <row r="74" spans="1:11" s="487" customFormat="1" ht="12" hidden="1" customHeight="1" collapsed="1">
      <c r="A74" s="481">
        <v>2</v>
      </c>
      <c r="B74" s="481">
        <v>8</v>
      </c>
      <c r="C74" s="481"/>
      <c r="D74" s="481"/>
      <c r="E74" s="481"/>
      <c r="F74" s="481"/>
      <c r="G74" s="486" t="s">
        <v>486</v>
      </c>
      <c r="H74" s="484">
        <v>45</v>
      </c>
      <c r="I74" s="485">
        <f>I75+I79</f>
        <v>0</v>
      </c>
      <c r="J74" s="485">
        <f>J75+J79</f>
        <v>0</v>
      </c>
      <c r="K74" s="485">
        <f>K75+K79</f>
        <v>0</v>
      </c>
    </row>
    <row r="75" spans="1:11" s="517" customFormat="1" ht="12" hidden="1" customHeight="1" collapsed="1">
      <c r="A75" s="482">
        <v>2</v>
      </c>
      <c r="B75" s="482">
        <v>8</v>
      </c>
      <c r="C75" s="482">
        <v>1</v>
      </c>
      <c r="D75" s="482">
        <v>1</v>
      </c>
      <c r="E75" s="482"/>
      <c r="F75" s="482"/>
      <c r="G75" s="488" t="s">
        <v>111</v>
      </c>
      <c r="H75" s="515">
        <v>46</v>
      </c>
      <c r="I75" s="489">
        <f>I76+I77+I78</f>
        <v>0</v>
      </c>
      <c r="J75" s="489">
        <f>J76+J77+J78</f>
        <v>0</v>
      </c>
      <c r="K75" s="489">
        <f>K76+K77+K78</f>
        <v>0</v>
      </c>
    </row>
    <row r="76" spans="1:11" s="517" customFormat="1" ht="12" hidden="1" customHeight="1" collapsed="1">
      <c r="A76" s="482">
        <v>2</v>
      </c>
      <c r="B76" s="482">
        <v>8</v>
      </c>
      <c r="C76" s="482">
        <v>1</v>
      </c>
      <c r="D76" s="482">
        <v>1</v>
      </c>
      <c r="E76" s="482">
        <v>1</v>
      </c>
      <c r="F76" s="482">
        <v>1</v>
      </c>
      <c r="G76" s="488" t="s">
        <v>487</v>
      </c>
      <c r="H76" s="515">
        <v>47</v>
      </c>
      <c r="I76" s="489"/>
      <c r="J76" s="489"/>
      <c r="K76" s="489"/>
    </row>
    <row r="77" spans="1:11" s="517" customFormat="1" ht="12" hidden="1" customHeight="1" collapsed="1">
      <c r="A77" s="482">
        <v>2</v>
      </c>
      <c r="B77" s="482">
        <v>8</v>
      </c>
      <c r="C77" s="482">
        <v>1</v>
      </c>
      <c r="D77" s="482">
        <v>1</v>
      </c>
      <c r="E77" s="482">
        <v>1</v>
      </c>
      <c r="F77" s="482">
        <v>2</v>
      </c>
      <c r="G77" s="488" t="s">
        <v>488</v>
      </c>
      <c r="H77" s="515">
        <v>48</v>
      </c>
      <c r="I77" s="489"/>
      <c r="J77" s="489"/>
      <c r="K77" s="489"/>
    </row>
    <row r="78" spans="1:11" s="517" customFormat="1" ht="12" hidden="1" customHeight="1" collapsed="1">
      <c r="A78" s="482">
        <v>2</v>
      </c>
      <c r="B78" s="482">
        <v>8</v>
      </c>
      <c r="C78" s="482">
        <v>1</v>
      </c>
      <c r="D78" s="482">
        <v>1</v>
      </c>
      <c r="E78" s="482">
        <v>1</v>
      </c>
      <c r="F78" s="482">
        <v>3</v>
      </c>
      <c r="G78" s="491" t="s">
        <v>114</v>
      </c>
      <c r="H78" s="515">
        <v>49</v>
      </c>
      <c r="I78" s="489"/>
      <c r="J78" s="489"/>
      <c r="K78" s="489"/>
    </row>
    <row r="79" spans="1:11" s="517" customFormat="1" ht="12" hidden="1" customHeight="1" collapsed="1">
      <c r="A79" s="482">
        <v>2</v>
      </c>
      <c r="B79" s="482">
        <v>8</v>
      </c>
      <c r="C79" s="482">
        <v>1</v>
      </c>
      <c r="D79" s="482">
        <v>2</v>
      </c>
      <c r="E79" s="482"/>
      <c r="F79" s="482"/>
      <c r="G79" s="488" t="s">
        <v>115</v>
      </c>
      <c r="H79" s="515">
        <v>50</v>
      </c>
      <c r="I79" s="489"/>
      <c r="J79" s="489"/>
      <c r="K79" s="489"/>
    </row>
    <row r="80" spans="1:11" s="487" customFormat="1" ht="36" hidden="1" customHeight="1" collapsed="1">
      <c r="A80" s="493">
        <v>2</v>
      </c>
      <c r="B80" s="493">
        <v>9</v>
      </c>
      <c r="C80" s="493"/>
      <c r="D80" s="493"/>
      <c r="E80" s="493"/>
      <c r="F80" s="493"/>
      <c r="G80" s="486" t="s">
        <v>489</v>
      </c>
      <c r="H80" s="484">
        <v>51</v>
      </c>
      <c r="I80" s="485"/>
      <c r="J80" s="485"/>
      <c r="K80" s="485"/>
    </row>
    <row r="81" spans="1:11" s="487" customFormat="1" ht="48" hidden="1" customHeight="1" collapsed="1">
      <c r="A81" s="481">
        <v>3</v>
      </c>
      <c r="B81" s="481"/>
      <c r="C81" s="481"/>
      <c r="D81" s="481"/>
      <c r="E81" s="481"/>
      <c r="F81" s="481"/>
      <c r="G81" s="486" t="s">
        <v>490</v>
      </c>
      <c r="H81" s="484">
        <v>52</v>
      </c>
      <c r="I81" s="485">
        <f>I82+I88+I89</f>
        <v>0</v>
      </c>
      <c r="J81" s="485">
        <f>J82+J88+J89</f>
        <v>0</v>
      </c>
      <c r="K81" s="485">
        <f>K82+K88+K89</f>
        <v>0</v>
      </c>
    </row>
    <row r="82" spans="1:11" s="487" customFormat="1" ht="24" hidden="1" customHeight="1" collapsed="1">
      <c r="A82" s="481">
        <v>3</v>
      </c>
      <c r="B82" s="481">
        <v>1</v>
      </c>
      <c r="C82" s="481"/>
      <c r="D82" s="481"/>
      <c r="E82" s="481"/>
      <c r="F82" s="481"/>
      <c r="G82" s="486" t="s">
        <v>131</v>
      </c>
      <c r="H82" s="484">
        <v>53</v>
      </c>
      <c r="I82" s="485">
        <f>I83+I84+I85+I86+I87</f>
        <v>0</v>
      </c>
      <c r="J82" s="485">
        <f>J83+J84+J85+J86+J87</f>
        <v>0</v>
      </c>
      <c r="K82" s="485">
        <f>K83+K84+K85+K86+K87</f>
        <v>0</v>
      </c>
    </row>
    <row r="83" spans="1:11" s="517" customFormat="1" ht="24" hidden="1" customHeight="1" collapsed="1">
      <c r="A83" s="494">
        <v>3</v>
      </c>
      <c r="B83" s="494">
        <v>1</v>
      </c>
      <c r="C83" s="494">
        <v>1</v>
      </c>
      <c r="D83" s="495"/>
      <c r="E83" s="495"/>
      <c r="F83" s="495"/>
      <c r="G83" s="488" t="s">
        <v>491</v>
      </c>
      <c r="H83" s="515">
        <v>54</v>
      </c>
      <c r="I83" s="489"/>
      <c r="J83" s="489"/>
      <c r="K83" s="489"/>
    </row>
    <row r="84" spans="1:11" s="517" customFormat="1" ht="12" hidden="1" customHeight="1" collapsed="1">
      <c r="A84" s="494">
        <v>3</v>
      </c>
      <c r="B84" s="494">
        <v>1</v>
      </c>
      <c r="C84" s="494">
        <v>2</v>
      </c>
      <c r="D84" s="494"/>
      <c r="E84" s="495"/>
      <c r="F84" s="495"/>
      <c r="G84" s="491" t="s">
        <v>149</v>
      </c>
      <c r="H84" s="515">
        <v>55</v>
      </c>
      <c r="I84" s="489"/>
      <c r="J84" s="489"/>
      <c r="K84" s="489"/>
    </row>
    <row r="85" spans="1:11" s="517" customFormat="1" ht="12" hidden="1" customHeight="1" collapsed="1">
      <c r="A85" s="494">
        <v>3</v>
      </c>
      <c r="B85" s="494">
        <v>1</v>
      </c>
      <c r="C85" s="494">
        <v>3</v>
      </c>
      <c r="D85" s="494"/>
      <c r="E85" s="494"/>
      <c r="F85" s="494"/>
      <c r="G85" s="491" t="s">
        <v>154</v>
      </c>
      <c r="H85" s="515">
        <v>56</v>
      </c>
      <c r="I85" s="489"/>
      <c r="J85" s="489"/>
      <c r="K85" s="489"/>
    </row>
    <row r="86" spans="1:11" s="517" customFormat="1" ht="12" hidden="1" customHeight="1" collapsed="1">
      <c r="A86" s="494">
        <v>3</v>
      </c>
      <c r="B86" s="494">
        <v>1</v>
      </c>
      <c r="C86" s="494">
        <v>4</v>
      </c>
      <c r="D86" s="494"/>
      <c r="E86" s="494"/>
      <c r="F86" s="494"/>
      <c r="G86" s="491" t="s">
        <v>163</v>
      </c>
      <c r="H86" s="515">
        <v>57</v>
      </c>
      <c r="I86" s="489"/>
      <c r="J86" s="489"/>
      <c r="K86" s="489"/>
    </row>
    <row r="87" spans="1:11" s="517" customFormat="1" ht="24" hidden="1" customHeight="1" collapsed="1">
      <c r="A87" s="494">
        <v>3</v>
      </c>
      <c r="B87" s="494">
        <v>1</v>
      </c>
      <c r="C87" s="494">
        <v>5</v>
      </c>
      <c r="D87" s="494"/>
      <c r="E87" s="494"/>
      <c r="F87" s="494"/>
      <c r="G87" s="491" t="s">
        <v>492</v>
      </c>
      <c r="H87" s="515">
        <v>58</v>
      </c>
      <c r="I87" s="489"/>
      <c r="J87" s="489"/>
      <c r="K87" s="489"/>
    </row>
    <row r="88" spans="1:11" s="487" customFormat="1" ht="24.75" hidden="1" customHeight="1" collapsed="1">
      <c r="A88" s="495">
        <v>3</v>
      </c>
      <c r="B88" s="495">
        <v>2</v>
      </c>
      <c r="C88" s="495"/>
      <c r="D88" s="495"/>
      <c r="E88" s="495"/>
      <c r="F88" s="495"/>
      <c r="G88" s="496" t="s">
        <v>493</v>
      </c>
      <c r="H88" s="484">
        <v>59</v>
      </c>
      <c r="I88" s="485"/>
      <c r="J88" s="485"/>
      <c r="K88" s="485"/>
    </row>
    <row r="89" spans="1:11" s="487" customFormat="1" ht="24" hidden="1" customHeight="1" collapsed="1">
      <c r="A89" s="495">
        <v>3</v>
      </c>
      <c r="B89" s="495">
        <v>3</v>
      </c>
      <c r="C89" s="495"/>
      <c r="D89" s="495"/>
      <c r="E89" s="495"/>
      <c r="F89" s="495"/>
      <c r="G89" s="496" t="s">
        <v>206</v>
      </c>
      <c r="H89" s="484">
        <v>60</v>
      </c>
      <c r="I89" s="485"/>
      <c r="J89" s="485"/>
      <c r="K89" s="485"/>
    </row>
    <row r="90" spans="1:11" s="487" customFormat="1" ht="12" customHeight="1">
      <c r="A90" s="481"/>
      <c r="B90" s="481"/>
      <c r="C90" s="481"/>
      <c r="D90" s="481"/>
      <c r="E90" s="481"/>
      <c r="F90" s="481"/>
      <c r="G90" s="486" t="s">
        <v>494</v>
      </c>
      <c r="H90" s="484">
        <v>61</v>
      </c>
      <c r="I90" s="485">
        <f>I30+I81</f>
        <v>0</v>
      </c>
      <c r="J90" s="485">
        <f>J30+J81</f>
        <v>1045.3800000000001</v>
      </c>
      <c r="K90" s="485">
        <f>K30+K81</f>
        <v>0</v>
      </c>
    </row>
    <row r="91" spans="1:11" s="517" customFormat="1" ht="9" customHeight="1">
      <c r="A91" s="497"/>
      <c r="B91" s="497"/>
      <c r="C91" s="497"/>
      <c r="D91" s="498"/>
      <c r="E91" s="498"/>
      <c r="F91" s="498"/>
      <c r="G91" s="498"/>
      <c r="H91" s="516"/>
      <c r="I91" s="518"/>
      <c r="J91" s="518"/>
      <c r="K91" s="499"/>
    </row>
    <row r="92" spans="1:11" s="517" customFormat="1" ht="12" customHeight="1">
      <c r="A92" s="518" t="s">
        <v>495</v>
      </c>
      <c r="H92" s="500"/>
      <c r="I92" s="501"/>
    </row>
    <row r="93" spans="1:11" s="517" customFormat="1">
      <c r="H93" s="519"/>
      <c r="I93" s="468"/>
      <c r="J93" s="468"/>
      <c r="K93" s="468"/>
    </row>
    <row r="94" spans="1:11" s="517" customFormat="1">
      <c r="A94" s="502" t="s">
        <v>226</v>
      </c>
      <c r="B94" s="503"/>
      <c r="C94" s="503"/>
      <c r="D94" s="503"/>
      <c r="E94" s="503"/>
      <c r="F94" s="503"/>
      <c r="G94" s="503"/>
      <c r="H94" s="504"/>
      <c r="I94" s="505"/>
      <c r="J94" s="505"/>
      <c r="K94" s="506" t="s">
        <v>227</v>
      </c>
    </row>
    <row r="95" spans="1:11" s="517" customFormat="1" ht="12" customHeight="1">
      <c r="A95" s="708" t="s">
        <v>496</v>
      </c>
      <c r="B95" s="699"/>
      <c r="C95" s="699"/>
      <c r="D95" s="699"/>
      <c r="E95" s="699"/>
      <c r="F95" s="699"/>
      <c r="G95" s="699"/>
      <c r="H95" s="519"/>
      <c r="I95" s="507" t="s">
        <v>229</v>
      </c>
      <c r="J95" s="507"/>
      <c r="K95" s="508" t="s">
        <v>230</v>
      </c>
    </row>
    <row r="96" spans="1:11" s="517" customFormat="1" ht="12" customHeight="1">
      <c r="A96" s="518"/>
      <c r="B96" s="518"/>
      <c r="C96" s="509"/>
      <c r="D96" s="518"/>
      <c r="E96" s="518"/>
      <c r="F96" s="709"/>
      <c r="G96" s="699"/>
      <c r="H96" s="519"/>
      <c r="I96" s="510"/>
      <c r="J96" s="511"/>
      <c r="K96" s="511"/>
    </row>
    <row r="97" spans="1:11" s="517" customFormat="1">
      <c r="A97" s="502" t="s">
        <v>231</v>
      </c>
      <c r="B97" s="502"/>
      <c r="C97" s="502"/>
      <c r="D97" s="502"/>
      <c r="E97" s="502"/>
      <c r="F97" s="502"/>
      <c r="G97" s="502"/>
      <c r="H97" s="519"/>
      <c r="I97" s="505"/>
      <c r="J97" s="505"/>
      <c r="K97" s="506" t="s">
        <v>232</v>
      </c>
    </row>
    <row r="98" spans="1:11" s="517" customFormat="1" ht="24.75" customHeight="1">
      <c r="A98" s="695" t="s">
        <v>497</v>
      </c>
      <c r="B98" s="696"/>
      <c r="C98" s="696"/>
      <c r="D98" s="696"/>
      <c r="E98" s="696"/>
      <c r="F98" s="696"/>
      <c r="G98" s="696"/>
      <c r="H98" s="504"/>
      <c r="I98" s="507" t="s">
        <v>229</v>
      </c>
      <c r="J98" s="512"/>
      <c r="K98" s="512" t="s">
        <v>230</v>
      </c>
    </row>
    <row r="99" spans="1:11" s="513" customFormat="1" ht="12.75" customHeight="1">
      <c r="H99" s="470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rintOptions horizontalCentered="1"/>
  <pageMargins left="0.59055118110236227" right="0.19685039370078741" top="0.59055118110236227" bottom="0.19685039370078741" header="0.19685039370078741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0" workbookViewId="0">
      <selection activeCell="K29" sqref="K29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 t="s">
        <v>243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241</v>
      </c>
      <c r="K25" s="144" t="s">
        <v>240</v>
      </c>
      <c r="L25" s="144" t="s">
        <v>240</v>
      </c>
      <c r="M25" s="134"/>
    </row>
    <row r="26" spans="1:17">
      <c r="A26" s="551" t="s">
        <v>245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40200</v>
      </c>
      <c r="J30" s="41">
        <f>SUM(J31+J42+J61+J82+J89+J109+J131+J150+J160)</f>
        <v>19900</v>
      </c>
      <c r="K30" s="42">
        <f>SUM(K31+K42+K61+K82+K89+K109+K131+K150+K160)</f>
        <v>8674.2000000000007</v>
      </c>
      <c r="L30" s="41">
        <f>SUM(L31+L42+L61+L82+L89+L109+L131+L150+L160)</f>
        <v>8674.2000000000007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2500</v>
      </c>
      <c r="J31" s="41">
        <f>SUM(J32+J38)</f>
        <v>1200</v>
      </c>
      <c r="K31" s="49">
        <f>SUM(K32+K38)</f>
        <v>600</v>
      </c>
      <c r="L31" s="50">
        <f>SUM(L32+L38)</f>
        <v>600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2500</v>
      </c>
      <c r="J32" s="41">
        <f>SUM(J33)</f>
        <v>1200</v>
      </c>
      <c r="K32" s="42">
        <f>SUM(K33)</f>
        <v>600</v>
      </c>
      <c r="L32" s="41">
        <f>SUM(L33)</f>
        <v>600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2500</v>
      </c>
      <c r="J33" s="41">
        <f t="shared" ref="J33:L34" si="0">SUM(J34)</f>
        <v>1200</v>
      </c>
      <c r="K33" s="41">
        <f t="shared" si="0"/>
        <v>600</v>
      </c>
      <c r="L33" s="41">
        <f t="shared" si="0"/>
        <v>600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2500</v>
      </c>
      <c r="J34" s="42">
        <f t="shared" si="0"/>
        <v>1200</v>
      </c>
      <c r="K34" s="42">
        <f t="shared" si="0"/>
        <v>600</v>
      </c>
      <c r="L34" s="42">
        <f t="shared" si="0"/>
        <v>600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2500</v>
      </c>
      <c r="J35" s="57">
        <v>1200</v>
      </c>
      <c r="K35" s="57">
        <v>600</v>
      </c>
      <c r="L35" s="57">
        <v>600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37700</v>
      </c>
      <c r="J42" s="62">
        <f t="shared" si="2"/>
        <v>18700</v>
      </c>
      <c r="K42" s="61">
        <f t="shared" si="2"/>
        <v>8074.2</v>
      </c>
      <c r="L42" s="61">
        <f t="shared" si="2"/>
        <v>8074.2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37700</v>
      </c>
      <c r="J43" s="42">
        <f t="shared" si="2"/>
        <v>18700</v>
      </c>
      <c r="K43" s="41">
        <f t="shared" si="2"/>
        <v>8074.2</v>
      </c>
      <c r="L43" s="42">
        <f t="shared" si="2"/>
        <v>8074.2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37700</v>
      </c>
      <c r="J44" s="42">
        <f t="shared" si="2"/>
        <v>18700</v>
      </c>
      <c r="K44" s="50">
        <f t="shared" si="2"/>
        <v>8074.2</v>
      </c>
      <c r="L44" s="50">
        <f t="shared" si="2"/>
        <v>8074.2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37700</v>
      </c>
      <c r="J45" s="68">
        <f>SUM(J46:J60)</f>
        <v>18700</v>
      </c>
      <c r="K45" s="69">
        <f>SUM(K46:K60)</f>
        <v>8074.2</v>
      </c>
      <c r="L45" s="69">
        <f>SUM(L46:L60)</f>
        <v>8074.2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32500</v>
      </c>
      <c r="J46" s="57">
        <v>16200</v>
      </c>
      <c r="K46" s="57">
        <v>7714.9</v>
      </c>
      <c r="L46" s="57">
        <v>7714.9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900</v>
      </c>
      <c r="J54" s="57">
        <v>400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4300</v>
      </c>
      <c r="J60" s="57">
        <v>2100</v>
      </c>
      <c r="K60" s="57">
        <v>359.3</v>
      </c>
      <c r="L60" s="57">
        <v>359.3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40200</v>
      </c>
      <c r="J360" s="90">
        <f>SUM(J30+J176)</f>
        <v>19900</v>
      </c>
      <c r="K360" s="90">
        <f>SUM(K30+K176)</f>
        <v>8674.2000000000007</v>
      </c>
      <c r="L360" s="90">
        <f>SUM(L30+L176)</f>
        <v>8674.2000000000007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59055118110236227" right="0.19685039370078741" top="0.78740157480314965" bottom="0.39370078740157483" header="0.19685039370078741" footer="0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19" workbookViewId="0">
      <selection activeCell="D47" sqref="D47"/>
    </sheetView>
  </sheetViews>
  <sheetFormatPr defaultRowHeight="12.75"/>
  <cols>
    <col min="1" max="1" width="11" style="188" customWidth="1"/>
    <col min="2" max="2" width="30.28515625" style="188" customWidth="1"/>
    <col min="3" max="3" width="9.28515625" style="188" customWidth="1"/>
    <col min="4" max="8" width="9.7109375" style="188" customWidth="1"/>
    <col min="9" max="256" width="9.140625" style="188"/>
    <col min="257" max="257" width="11" style="188" customWidth="1"/>
    <col min="258" max="258" width="30.28515625" style="188" customWidth="1"/>
    <col min="259" max="259" width="9.28515625" style="188" customWidth="1"/>
    <col min="260" max="261" width="10.28515625" style="188" customWidth="1"/>
    <col min="262" max="262" width="9.7109375" style="188" customWidth="1"/>
    <col min="263" max="263" width="10.28515625" style="188" customWidth="1"/>
    <col min="264" max="264" width="11.140625" style="188" customWidth="1"/>
    <col min="265" max="512" width="9.140625" style="188"/>
    <col min="513" max="513" width="11" style="188" customWidth="1"/>
    <col min="514" max="514" width="30.28515625" style="188" customWidth="1"/>
    <col min="515" max="515" width="9.28515625" style="188" customWidth="1"/>
    <col min="516" max="517" width="10.28515625" style="188" customWidth="1"/>
    <col min="518" max="518" width="9.7109375" style="188" customWidth="1"/>
    <col min="519" max="519" width="10.28515625" style="188" customWidth="1"/>
    <col min="520" max="520" width="11.140625" style="188" customWidth="1"/>
    <col min="521" max="768" width="9.140625" style="188"/>
    <col min="769" max="769" width="11" style="188" customWidth="1"/>
    <col min="770" max="770" width="30.28515625" style="188" customWidth="1"/>
    <col min="771" max="771" width="9.28515625" style="188" customWidth="1"/>
    <col min="772" max="773" width="10.28515625" style="188" customWidth="1"/>
    <col min="774" max="774" width="9.7109375" style="188" customWidth="1"/>
    <col min="775" max="775" width="10.28515625" style="188" customWidth="1"/>
    <col min="776" max="776" width="11.140625" style="188" customWidth="1"/>
    <col min="777" max="1024" width="9.140625" style="188"/>
    <col min="1025" max="1025" width="11" style="188" customWidth="1"/>
    <col min="1026" max="1026" width="30.28515625" style="188" customWidth="1"/>
    <col min="1027" max="1027" width="9.28515625" style="188" customWidth="1"/>
    <col min="1028" max="1029" width="10.28515625" style="188" customWidth="1"/>
    <col min="1030" max="1030" width="9.7109375" style="188" customWidth="1"/>
    <col min="1031" max="1031" width="10.28515625" style="188" customWidth="1"/>
    <col min="1032" max="1032" width="11.140625" style="188" customWidth="1"/>
    <col min="1033" max="1280" width="9.140625" style="188"/>
    <col min="1281" max="1281" width="11" style="188" customWidth="1"/>
    <col min="1282" max="1282" width="30.28515625" style="188" customWidth="1"/>
    <col min="1283" max="1283" width="9.28515625" style="188" customWidth="1"/>
    <col min="1284" max="1285" width="10.28515625" style="188" customWidth="1"/>
    <col min="1286" max="1286" width="9.7109375" style="188" customWidth="1"/>
    <col min="1287" max="1287" width="10.28515625" style="188" customWidth="1"/>
    <col min="1288" max="1288" width="11.140625" style="188" customWidth="1"/>
    <col min="1289" max="1536" width="9.140625" style="188"/>
    <col min="1537" max="1537" width="11" style="188" customWidth="1"/>
    <col min="1538" max="1538" width="30.28515625" style="188" customWidth="1"/>
    <col min="1539" max="1539" width="9.28515625" style="188" customWidth="1"/>
    <col min="1540" max="1541" width="10.28515625" style="188" customWidth="1"/>
    <col min="1542" max="1542" width="9.7109375" style="188" customWidth="1"/>
    <col min="1543" max="1543" width="10.28515625" style="188" customWidth="1"/>
    <col min="1544" max="1544" width="11.140625" style="188" customWidth="1"/>
    <col min="1545" max="1792" width="9.140625" style="188"/>
    <col min="1793" max="1793" width="11" style="188" customWidth="1"/>
    <col min="1794" max="1794" width="30.28515625" style="188" customWidth="1"/>
    <col min="1795" max="1795" width="9.28515625" style="188" customWidth="1"/>
    <col min="1796" max="1797" width="10.28515625" style="188" customWidth="1"/>
    <col min="1798" max="1798" width="9.7109375" style="188" customWidth="1"/>
    <col min="1799" max="1799" width="10.28515625" style="188" customWidth="1"/>
    <col min="1800" max="1800" width="11.140625" style="188" customWidth="1"/>
    <col min="1801" max="2048" width="9.140625" style="188"/>
    <col min="2049" max="2049" width="11" style="188" customWidth="1"/>
    <col min="2050" max="2050" width="30.28515625" style="188" customWidth="1"/>
    <col min="2051" max="2051" width="9.28515625" style="188" customWidth="1"/>
    <col min="2052" max="2053" width="10.28515625" style="188" customWidth="1"/>
    <col min="2054" max="2054" width="9.7109375" style="188" customWidth="1"/>
    <col min="2055" max="2055" width="10.28515625" style="188" customWidth="1"/>
    <col min="2056" max="2056" width="11.140625" style="188" customWidth="1"/>
    <col min="2057" max="2304" width="9.140625" style="188"/>
    <col min="2305" max="2305" width="11" style="188" customWidth="1"/>
    <col min="2306" max="2306" width="30.28515625" style="188" customWidth="1"/>
    <col min="2307" max="2307" width="9.28515625" style="188" customWidth="1"/>
    <col min="2308" max="2309" width="10.28515625" style="188" customWidth="1"/>
    <col min="2310" max="2310" width="9.7109375" style="188" customWidth="1"/>
    <col min="2311" max="2311" width="10.28515625" style="188" customWidth="1"/>
    <col min="2312" max="2312" width="11.140625" style="188" customWidth="1"/>
    <col min="2313" max="2560" width="9.140625" style="188"/>
    <col min="2561" max="2561" width="11" style="188" customWidth="1"/>
    <col min="2562" max="2562" width="30.28515625" style="188" customWidth="1"/>
    <col min="2563" max="2563" width="9.28515625" style="188" customWidth="1"/>
    <col min="2564" max="2565" width="10.28515625" style="188" customWidth="1"/>
    <col min="2566" max="2566" width="9.7109375" style="188" customWidth="1"/>
    <col min="2567" max="2567" width="10.28515625" style="188" customWidth="1"/>
    <col min="2568" max="2568" width="11.140625" style="188" customWidth="1"/>
    <col min="2569" max="2816" width="9.140625" style="188"/>
    <col min="2817" max="2817" width="11" style="188" customWidth="1"/>
    <col min="2818" max="2818" width="30.28515625" style="188" customWidth="1"/>
    <col min="2819" max="2819" width="9.28515625" style="188" customWidth="1"/>
    <col min="2820" max="2821" width="10.28515625" style="188" customWidth="1"/>
    <col min="2822" max="2822" width="9.7109375" style="188" customWidth="1"/>
    <col min="2823" max="2823" width="10.28515625" style="188" customWidth="1"/>
    <col min="2824" max="2824" width="11.140625" style="188" customWidth="1"/>
    <col min="2825" max="3072" width="9.140625" style="188"/>
    <col min="3073" max="3073" width="11" style="188" customWidth="1"/>
    <col min="3074" max="3074" width="30.28515625" style="188" customWidth="1"/>
    <col min="3075" max="3075" width="9.28515625" style="188" customWidth="1"/>
    <col min="3076" max="3077" width="10.28515625" style="188" customWidth="1"/>
    <col min="3078" max="3078" width="9.7109375" style="188" customWidth="1"/>
    <col min="3079" max="3079" width="10.28515625" style="188" customWidth="1"/>
    <col min="3080" max="3080" width="11.140625" style="188" customWidth="1"/>
    <col min="3081" max="3328" width="9.140625" style="188"/>
    <col min="3329" max="3329" width="11" style="188" customWidth="1"/>
    <col min="3330" max="3330" width="30.28515625" style="188" customWidth="1"/>
    <col min="3331" max="3331" width="9.28515625" style="188" customWidth="1"/>
    <col min="3332" max="3333" width="10.28515625" style="188" customWidth="1"/>
    <col min="3334" max="3334" width="9.7109375" style="188" customWidth="1"/>
    <col min="3335" max="3335" width="10.28515625" style="188" customWidth="1"/>
    <col min="3336" max="3336" width="11.140625" style="188" customWidth="1"/>
    <col min="3337" max="3584" width="9.140625" style="188"/>
    <col min="3585" max="3585" width="11" style="188" customWidth="1"/>
    <col min="3586" max="3586" width="30.28515625" style="188" customWidth="1"/>
    <col min="3587" max="3587" width="9.28515625" style="188" customWidth="1"/>
    <col min="3588" max="3589" width="10.28515625" style="188" customWidth="1"/>
    <col min="3590" max="3590" width="9.7109375" style="188" customWidth="1"/>
    <col min="3591" max="3591" width="10.28515625" style="188" customWidth="1"/>
    <col min="3592" max="3592" width="11.140625" style="188" customWidth="1"/>
    <col min="3593" max="3840" width="9.140625" style="188"/>
    <col min="3841" max="3841" width="11" style="188" customWidth="1"/>
    <col min="3842" max="3842" width="30.28515625" style="188" customWidth="1"/>
    <col min="3843" max="3843" width="9.28515625" style="188" customWidth="1"/>
    <col min="3844" max="3845" width="10.28515625" style="188" customWidth="1"/>
    <col min="3846" max="3846" width="9.7109375" style="188" customWidth="1"/>
    <col min="3847" max="3847" width="10.28515625" style="188" customWidth="1"/>
    <col min="3848" max="3848" width="11.140625" style="188" customWidth="1"/>
    <col min="3849" max="4096" width="9.140625" style="188"/>
    <col min="4097" max="4097" width="11" style="188" customWidth="1"/>
    <col min="4098" max="4098" width="30.28515625" style="188" customWidth="1"/>
    <col min="4099" max="4099" width="9.28515625" style="188" customWidth="1"/>
    <col min="4100" max="4101" width="10.28515625" style="188" customWidth="1"/>
    <col min="4102" max="4102" width="9.7109375" style="188" customWidth="1"/>
    <col min="4103" max="4103" width="10.28515625" style="188" customWidth="1"/>
    <col min="4104" max="4104" width="11.140625" style="188" customWidth="1"/>
    <col min="4105" max="4352" width="9.140625" style="188"/>
    <col min="4353" max="4353" width="11" style="188" customWidth="1"/>
    <col min="4354" max="4354" width="30.28515625" style="188" customWidth="1"/>
    <col min="4355" max="4355" width="9.28515625" style="188" customWidth="1"/>
    <col min="4356" max="4357" width="10.28515625" style="188" customWidth="1"/>
    <col min="4358" max="4358" width="9.7109375" style="188" customWidth="1"/>
    <col min="4359" max="4359" width="10.28515625" style="188" customWidth="1"/>
    <col min="4360" max="4360" width="11.140625" style="188" customWidth="1"/>
    <col min="4361" max="4608" width="9.140625" style="188"/>
    <col min="4609" max="4609" width="11" style="188" customWidth="1"/>
    <col min="4610" max="4610" width="30.28515625" style="188" customWidth="1"/>
    <col min="4611" max="4611" width="9.28515625" style="188" customWidth="1"/>
    <col min="4612" max="4613" width="10.28515625" style="188" customWidth="1"/>
    <col min="4614" max="4614" width="9.7109375" style="188" customWidth="1"/>
    <col min="4615" max="4615" width="10.28515625" style="188" customWidth="1"/>
    <col min="4616" max="4616" width="11.140625" style="188" customWidth="1"/>
    <col min="4617" max="4864" width="9.140625" style="188"/>
    <col min="4865" max="4865" width="11" style="188" customWidth="1"/>
    <col min="4866" max="4866" width="30.28515625" style="188" customWidth="1"/>
    <col min="4867" max="4867" width="9.28515625" style="188" customWidth="1"/>
    <col min="4868" max="4869" width="10.28515625" style="188" customWidth="1"/>
    <col min="4870" max="4870" width="9.7109375" style="188" customWidth="1"/>
    <col min="4871" max="4871" width="10.28515625" style="188" customWidth="1"/>
    <col min="4872" max="4872" width="11.140625" style="188" customWidth="1"/>
    <col min="4873" max="5120" width="9.140625" style="188"/>
    <col min="5121" max="5121" width="11" style="188" customWidth="1"/>
    <col min="5122" max="5122" width="30.28515625" style="188" customWidth="1"/>
    <col min="5123" max="5123" width="9.28515625" style="188" customWidth="1"/>
    <col min="5124" max="5125" width="10.28515625" style="188" customWidth="1"/>
    <col min="5126" max="5126" width="9.7109375" style="188" customWidth="1"/>
    <col min="5127" max="5127" width="10.28515625" style="188" customWidth="1"/>
    <col min="5128" max="5128" width="11.140625" style="188" customWidth="1"/>
    <col min="5129" max="5376" width="9.140625" style="188"/>
    <col min="5377" max="5377" width="11" style="188" customWidth="1"/>
    <col min="5378" max="5378" width="30.28515625" style="188" customWidth="1"/>
    <col min="5379" max="5379" width="9.28515625" style="188" customWidth="1"/>
    <col min="5380" max="5381" width="10.28515625" style="188" customWidth="1"/>
    <col min="5382" max="5382" width="9.7109375" style="188" customWidth="1"/>
    <col min="5383" max="5383" width="10.28515625" style="188" customWidth="1"/>
    <col min="5384" max="5384" width="11.140625" style="188" customWidth="1"/>
    <col min="5385" max="5632" width="9.140625" style="188"/>
    <col min="5633" max="5633" width="11" style="188" customWidth="1"/>
    <col min="5634" max="5634" width="30.28515625" style="188" customWidth="1"/>
    <col min="5635" max="5635" width="9.28515625" style="188" customWidth="1"/>
    <col min="5636" max="5637" width="10.28515625" style="188" customWidth="1"/>
    <col min="5638" max="5638" width="9.7109375" style="188" customWidth="1"/>
    <col min="5639" max="5639" width="10.28515625" style="188" customWidth="1"/>
    <col min="5640" max="5640" width="11.140625" style="188" customWidth="1"/>
    <col min="5641" max="5888" width="9.140625" style="188"/>
    <col min="5889" max="5889" width="11" style="188" customWidth="1"/>
    <col min="5890" max="5890" width="30.28515625" style="188" customWidth="1"/>
    <col min="5891" max="5891" width="9.28515625" style="188" customWidth="1"/>
    <col min="5892" max="5893" width="10.28515625" style="188" customWidth="1"/>
    <col min="5894" max="5894" width="9.7109375" style="188" customWidth="1"/>
    <col min="5895" max="5895" width="10.28515625" style="188" customWidth="1"/>
    <col min="5896" max="5896" width="11.140625" style="188" customWidth="1"/>
    <col min="5897" max="6144" width="9.140625" style="188"/>
    <col min="6145" max="6145" width="11" style="188" customWidth="1"/>
    <col min="6146" max="6146" width="30.28515625" style="188" customWidth="1"/>
    <col min="6147" max="6147" width="9.28515625" style="188" customWidth="1"/>
    <col min="6148" max="6149" width="10.28515625" style="188" customWidth="1"/>
    <col min="6150" max="6150" width="9.7109375" style="188" customWidth="1"/>
    <col min="6151" max="6151" width="10.28515625" style="188" customWidth="1"/>
    <col min="6152" max="6152" width="11.140625" style="188" customWidth="1"/>
    <col min="6153" max="6400" width="9.140625" style="188"/>
    <col min="6401" max="6401" width="11" style="188" customWidth="1"/>
    <col min="6402" max="6402" width="30.28515625" style="188" customWidth="1"/>
    <col min="6403" max="6403" width="9.28515625" style="188" customWidth="1"/>
    <col min="6404" max="6405" width="10.28515625" style="188" customWidth="1"/>
    <col min="6406" max="6406" width="9.7109375" style="188" customWidth="1"/>
    <col min="6407" max="6407" width="10.28515625" style="188" customWidth="1"/>
    <col min="6408" max="6408" width="11.140625" style="188" customWidth="1"/>
    <col min="6409" max="6656" width="9.140625" style="188"/>
    <col min="6657" max="6657" width="11" style="188" customWidth="1"/>
    <col min="6658" max="6658" width="30.28515625" style="188" customWidth="1"/>
    <col min="6659" max="6659" width="9.28515625" style="188" customWidth="1"/>
    <col min="6660" max="6661" width="10.28515625" style="188" customWidth="1"/>
    <col min="6662" max="6662" width="9.7109375" style="188" customWidth="1"/>
    <col min="6663" max="6663" width="10.28515625" style="188" customWidth="1"/>
    <col min="6664" max="6664" width="11.140625" style="188" customWidth="1"/>
    <col min="6665" max="6912" width="9.140625" style="188"/>
    <col min="6913" max="6913" width="11" style="188" customWidth="1"/>
    <col min="6914" max="6914" width="30.28515625" style="188" customWidth="1"/>
    <col min="6915" max="6915" width="9.28515625" style="188" customWidth="1"/>
    <col min="6916" max="6917" width="10.28515625" style="188" customWidth="1"/>
    <col min="6918" max="6918" width="9.7109375" style="188" customWidth="1"/>
    <col min="6919" max="6919" width="10.28515625" style="188" customWidth="1"/>
    <col min="6920" max="6920" width="11.140625" style="188" customWidth="1"/>
    <col min="6921" max="7168" width="9.140625" style="188"/>
    <col min="7169" max="7169" width="11" style="188" customWidth="1"/>
    <col min="7170" max="7170" width="30.28515625" style="188" customWidth="1"/>
    <col min="7171" max="7171" width="9.28515625" style="188" customWidth="1"/>
    <col min="7172" max="7173" width="10.28515625" style="188" customWidth="1"/>
    <col min="7174" max="7174" width="9.7109375" style="188" customWidth="1"/>
    <col min="7175" max="7175" width="10.28515625" style="188" customWidth="1"/>
    <col min="7176" max="7176" width="11.140625" style="188" customWidth="1"/>
    <col min="7177" max="7424" width="9.140625" style="188"/>
    <col min="7425" max="7425" width="11" style="188" customWidth="1"/>
    <col min="7426" max="7426" width="30.28515625" style="188" customWidth="1"/>
    <col min="7427" max="7427" width="9.28515625" style="188" customWidth="1"/>
    <col min="7428" max="7429" width="10.28515625" style="188" customWidth="1"/>
    <col min="7430" max="7430" width="9.7109375" style="188" customWidth="1"/>
    <col min="7431" max="7431" width="10.28515625" style="188" customWidth="1"/>
    <col min="7432" max="7432" width="11.140625" style="188" customWidth="1"/>
    <col min="7433" max="7680" width="9.140625" style="188"/>
    <col min="7681" max="7681" width="11" style="188" customWidth="1"/>
    <col min="7682" max="7682" width="30.28515625" style="188" customWidth="1"/>
    <col min="7683" max="7683" width="9.28515625" style="188" customWidth="1"/>
    <col min="7684" max="7685" width="10.28515625" style="188" customWidth="1"/>
    <col min="7686" max="7686" width="9.7109375" style="188" customWidth="1"/>
    <col min="7687" max="7687" width="10.28515625" style="188" customWidth="1"/>
    <col min="7688" max="7688" width="11.140625" style="188" customWidth="1"/>
    <col min="7689" max="7936" width="9.140625" style="188"/>
    <col min="7937" max="7937" width="11" style="188" customWidth="1"/>
    <col min="7938" max="7938" width="30.28515625" style="188" customWidth="1"/>
    <col min="7939" max="7939" width="9.28515625" style="188" customWidth="1"/>
    <col min="7940" max="7941" width="10.28515625" style="188" customWidth="1"/>
    <col min="7942" max="7942" width="9.7109375" style="188" customWidth="1"/>
    <col min="7943" max="7943" width="10.28515625" style="188" customWidth="1"/>
    <col min="7944" max="7944" width="11.140625" style="188" customWidth="1"/>
    <col min="7945" max="8192" width="9.140625" style="188"/>
    <col min="8193" max="8193" width="11" style="188" customWidth="1"/>
    <col min="8194" max="8194" width="30.28515625" style="188" customWidth="1"/>
    <col min="8195" max="8195" width="9.28515625" style="188" customWidth="1"/>
    <col min="8196" max="8197" width="10.28515625" style="188" customWidth="1"/>
    <col min="8198" max="8198" width="9.7109375" style="188" customWidth="1"/>
    <col min="8199" max="8199" width="10.28515625" style="188" customWidth="1"/>
    <col min="8200" max="8200" width="11.140625" style="188" customWidth="1"/>
    <col min="8201" max="8448" width="9.140625" style="188"/>
    <col min="8449" max="8449" width="11" style="188" customWidth="1"/>
    <col min="8450" max="8450" width="30.28515625" style="188" customWidth="1"/>
    <col min="8451" max="8451" width="9.28515625" style="188" customWidth="1"/>
    <col min="8452" max="8453" width="10.28515625" style="188" customWidth="1"/>
    <col min="8454" max="8454" width="9.7109375" style="188" customWidth="1"/>
    <col min="8455" max="8455" width="10.28515625" style="188" customWidth="1"/>
    <col min="8456" max="8456" width="11.140625" style="188" customWidth="1"/>
    <col min="8457" max="8704" width="9.140625" style="188"/>
    <col min="8705" max="8705" width="11" style="188" customWidth="1"/>
    <col min="8706" max="8706" width="30.28515625" style="188" customWidth="1"/>
    <col min="8707" max="8707" width="9.28515625" style="188" customWidth="1"/>
    <col min="8708" max="8709" width="10.28515625" style="188" customWidth="1"/>
    <col min="8710" max="8710" width="9.7109375" style="188" customWidth="1"/>
    <col min="8711" max="8711" width="10.28515625" style="188" customWidth="1"/>
    <col min="8712" max="8712" width="11.140625" style="188" customWidth="1"/>
    <col min="8713" max="8960" width="9.140625" style="188"/>
    <col min="8961" max="8961" width="11" style="188" customWidth="1"/>
    <col min="8962" max="8962" width="30.28515625" style="188" customWidth="1"/>
    <col min="8963" max="8963" width="9.28515625" style="188" customWidth="1"/>
    <col min="8964" max="8965" width="10.28515625" style="188" customWidth="1"/>
    <col min="8966" max="8966" width="9.7109375" style="188" customWidth="1"/>
    <col min="8967" max="8967" width="10.28515625" style="188" customWidth="1"/>
    <col min="8968" max="8968" width="11.140625" style="188" customWidth="1"/>
    <col min="8969" max="9216" width="9.140625" style="188"/>
    <col min="9217" max="9217" width="11" style="188" customWidth="1"/>
    <col min="9218" max="9218" width="30.28515625" style="188" customWidth="1"/>
    <col min="9219" max="9219" width="9.28515625" style="188" customWidth="1"/>
    <col min="9220" max="9221" width="10.28515625" style="188" customWidth="1"/>
    <col min="9222" max="9222" width="9.7109375" style="188" customWidth="1"/>
    <col min="9223" max="9223" width="10.28515625" style="188" customWidth="1"/>
    <col min="9224" max="9224" width="11.140625" style="188" customWidth="1"/>
    <col min="9225" max="9472" width="9.140625" style="188"/>
    <col min="9473" max="9473" width="11" style="188" customWidth="1"/>
    <col min="9474" max="9474" width="30.28515625" style="188" customWidth="1"/>
    <col min="9475" max="9475" width="9.28515625" style="188" customWidth="1"/>
    <col min="9476" max="9477" width="10.28515625" style="188" customWidth="1"/>
    <col min="9478" max="9478" width="9.7109375" style="188" customWidth="1"/>
    <col min="9479" max="9479" width="10.28515625" style="188" customWidth="1"/>
    <col min="9480" max="9480" width="11.140625" style="188" customWidth="1"/>
    <col min="9481" max="9728" width="9.140625" style="188"/>
    <col min="9729" max="9729" width="11" style="188" customWidth="1"/>
    <col min="9730" max="9730" width="30.28515625" style="188" customWidth="1"/>
    <col min="9731" max="9731" width="9.28515625" style="188" customWidth="1"/>
    <col min="9732" max="9733" width="10.28515625" style="188" customWidth="1"/>
    <col min="9734" max="9734" width="9.7109375" style="188" customWidth="1"/>
    <col min="9735" max="9735" width="10.28515625" style="188" customWidth="1"/>
    <col min="9736" max="9736" width="11.140625" style="188" customWidth="1"/>
    <col min="9737" max="9984" width="9.140625" style="188"/>
    <col min="9985" max="9985" width="11" style="188" customWidth="1"/>
    <col min="9986" max="9986" width="30.28515625" style="188" customWidth="1"/>
    <col min="9987" max="9987" width="9.28515625" style="188" customWidth="1"/>
    <col min="9988" max="9989" width="10.28515625" style="188" customWidth="1"/>
    <col min="9990" max="9990" width="9.7109375" style="188" customWidth="1"/>
    <col min="9991" max="9991" width="10.28515625" style="188" customWidth="1"/>
    <col min="9992" max="9992" width="11.140625" style="188" customWidth="1"/>
    <col min="9993" max="10240" width="9.140625" style="188"/>
    <col min="10241" max="10241" width="11" style="188" customWidth="1"/>
    <col min="10242" max="10242" width="30.28515625" style="188" customWidth="1"/>
    <col min="10243" max="10243" width="9.28515625" style="188" customWidth="1"/>
    <col min="10244" max="10245" width="10.28515625" style="188" customWidth="1"/>
    <col min="10246" max="10246" width="9.7109375" style="188" customWidth="1"/>
    <col min="10247" max="10247" width="10.28515625" style="188" customWidth="1"/>
    <col min="10248" max="10248" width="11.140625" style="188" customWidth="1"/>
    <col min="10249" max="10496" width="9.140625" style="188"/>
    <col min="10497" max="10497" width="11" style="188" customWidth="1"/>
    <col min="10498" max="10498" width="30.28515625" style="188" customWidth="1"/>
    <col min="10499" max="10499" width="9.28515625" style="188" customWidth="1"/>
    <col min="10500" max="10501" width="10.28515625" style="188" customWidth="1"/>
    <col min="10502" max="10502" width="9.7109375" style="188" customWidth="1"/>
    <col min="10503" max="10503" width="10.28515625" style="188" customWidth="1"/>
    <col min="10504" max="10504" width="11.140625" style="188" customWidth="1"/>
    <col min="10505" max="10752" width="9.140625" style="188"/>
    <col min="10753" max="10753" width="11" style="188" customWidth="1"/>
    <col min="10754" max="10754" width="30.28515625" style="188" customWidth="1"/>
    <col min="10755" max="10755" width="9.28515625" style="188" customWidth="1"/>
    <col min="10756" max="10757" width="10.28515625" style="188" customWidth="1"/>
    <col min="10758" max="10758" width="9.7109375" style="188" customWidth="1"/>
    <col min="10759" max="10759" width="10.28515625" style="188" customWidth="1"/>
    <col min="10760" max="10760" width="11.140625" style="188" customWidth="1"/>
    <col min="10761" max="11008" width="9.140625" style="188"/>
    <col min="11009" max="11009" width="11" style="188" customWidth="1"/>
    <col min="11010" max="11010" width="30.28515625" style="188" customWidth="1"/>
    <col min="11011" max="11011" width="9.28515625" style="188" customWidth="1"/>
    <col min="11012" max="11013" width="10.28515625" style="188" customWidth="1"/>
    <col min="11014" max="11014" width="9.7109375" style="188" customWidth="1"/>
    <col min="11015" max="11015" width="10.28515625" style="188" customWidth="1"/>
    <col min="11016" max="11016" width="11.140625" style="188" customWidth="1"/>
    <col min="11017" max="11264" width="9.140625" style="188"/>
    <col min="11265" max="11265" width="11" style="188" customWidth="1"/>
    <col min="11266" max="11266" width="30.28515625" style="188" customWidth="1"/>
    <col min="11267" max="11267" width="9.28515625" style="188" customWidth="1"/>
    <col min="11268" max="11269" width="10.28515625" style="188" customWidth="1"/>
    <col min="11270" max="11270" width="9.7109375" style="188" customWidth="1"/>
    <col min="11271" max="11271" width="10.28515625" style="188" customWidth="1"/>
    <col min="11272" max="11272" width="11.140625" style="188" customWidth="1"/>
    <col min="11273" max="11520" width="9.140625" style="188"/>
    <col min="11521" max="11521" width="11" style="188" customWidth="1"/>
    <col min="11522" max="11522" width="30.28515625" style="188" customWidth="1"/>
    <col min="11523" max="11523" width="9.28515625" style="188" customWidth="1"/>
    <col min="11524" max="11525" width="10.28515625" style="188" customWidth="1"/>
    <col min="11526" max="11526" width="9.7109375" style="188" customWidth="1"/>
    <col min="11527" max="11527" width="10.28515625" style="188" customWidth="1"/>
    <col min="11528" max="11528" width="11.140625" style="188" customWidth="1"/>
    <col min="11529" max="11776" width="9.140625" style="188"/>
    <col min="11777" max="11777" width="11" style="188" customWidth="1"/>
    <col min="11778" max="11778" width="30.28515625" style="188" customWidth="1"/>
    <col min="11779" max="11779" width="9.28515625" style="188" customWidth="1"/>
    <col min="11780" max="11781" width="10.28515625" style="188" customWidth="1"/>
    <col min="11782" max="11782" width="9.7109375" style="188" customWidth="1"/>
    <col min="11783" max="11783" width="10.28515625" style="188" customWidth="1"/>
    <col min="11784" max="11784" width="11.140625" style="188" customWidth="1"/>
    <col min="11785" max="12032" width="9.140625" style="188"/>
    <col min="12033" max="12033" width="11" style="188" customWidth="1"/>
    <col min="12034" max="12034" width="30.28515625" style="188" customWidth="1"/>
    <col min="12035" max="12035" width="9.28515625" style="188" customWidth="1"/>
    <col min="12036" max="12037" width="10.28515625" style="188" customWidth="1"/>
    <col min="12038" max="12038" width="9.7109375" style="188" customWidth="1"/>
    <col min="12039" max="12039" width="10.28515625" style="188" customWidth="1"/>
    <col min="12040" max="12040" width="11.140625" style="188" customWidth="1"/>
    <col min="12041" max="12288" width="9.140625" style="188"/>
    <col min="12289" max="12289" width="11" style="188" customWidth="1"/>
    <col min="12290" max="12290" width="30.28515625" style="188" customWidth="1"/>
    <col min="12291" max="12291" width="9.28515625" style="188" customWidth="1"/>
    <col min="12292" max="12293" width="10.28515625" style="188" customWidth="1"/>
    <col min="12294" max="12294" width="9.7109375" style="188" customWidth="1"/>
    <col min="12295" max="12295" width="10.28515625" style="188" customWidth="1"/>
    <col min="12296" max="12296" width="11.140625" style="188" customWidth="1"/>
    <col min="12297" max="12544" width="9.140625" style="188"/>
    <col min="12545" max="12545" width="11" style="188" customWidth="1"/>
    <col min="12546" max="12546" width="30.28515625" style="188" customWidth="1"/>
    <col min="12547" max="12547" width="9.28515625" style="188" customWidth="1"/>
    <col min="12548" max="12549" width="10.28515625" style="188" customWidth="1"/>
    <col min="12550" max="12550" width="9.7109375" style="188" customWidth="1"/>
    <col min="12551" max="12551" width="10.28515625" style="188" customWidth="1"/>
    <col min="12552" max="12552" width="11.140625" style="188" customWidth="1"/>
    <col min="12553" max="12800" width="9.140625" style="188"/>
    <col min="12801" max="12801" width="11" style="188" customWidth="1"/>
    <col min="12802" max="12802" width="30.28515625" style="188" customWidth="1"/>
    <col min="12803" max="12803" width="9.28515625" style="188" customWidth="1"/>
    <col min="12804" max="12805" width="10.28515625" style="188" customWidth="1"/>
    <col min="12806" max="12806" width="9.7109375" style="188" customWidth="1"/>
    <col min="12807" max="12807" width="10.28515625" style="188" customWidth="1"/>
    <col min="12808" max="12808" width="11.140625" style="188" customWidth="1"/>
    <col min="12809" max="13056" width="9.140625" style="188"/>
    <col min="13057" max="13057" width="11" style="188" customWidth="1"/>
    <col min="13058" max="13058" width="30.28515625" style="188" customWidth="1"/>
    <col min="13059" max="13059" width="9.28515625" style="188" customWidth="1"/>
    <col min="13060" max="13061" width="10.28515625" style="188" customWidth="1"/>
    <col min="13062" max="13062" width="9.7109375" style="188" customWidth="1"/>
    <col min="13063" max="13063" width="10.28515625" style="188" customWidth="1"/>
    <col min="13064" max="13064" width="11.140625" style="188" customWidth="1"/>
    <col min="13065" max="13312" width="9.140625" style="188"/>
    <col min="13313" max="13313" width="11" style="188" customWidth="1"/>
    <col min="13314" max="13314" width="30.28515625" style="188" customWidth="1"/>
    <col min="13315" max="13315" width="9.28515625" style="188" customWidth="1"/>
    <col min="13316" max="13317" width="10.28515625" style="188" customWidth="1"/>
    <col min="13318" max="13318" width="9.7109375" style="188" customWidth="1"/>
    <col min="13319" max="13319" width="10.28515625" style="188" customWidth="1"/>
    <col min="13320" max="13320" width="11.140625" style="188" customWidth="1"/>
    <col min="13321" max="13568" width="9.140625" style="188"/>
    <col min="13569" max="13569" width="11" style="188" customWidth="1"/>
    <col min="13570" max="13570" width="30.28515625" style="188" customWidth="1"/>
    <col min="13571" max="13571" width="9.28515625" style="188" customWidth="1"/>
    <col min="13572" max="13573" width="10.28515625" style="188" customWidth="1"/>
    <col min="13574" max="13574" width="9.7109375" style="188" customWidth="1"/>
    <col min="13575" max="13575" width="10.28515625" style="188" customWidth="1"/>
    <col min="13576" max="13576" width="11.140625" style="188" customWidth="1"/>
    <col min="13577" max="13824" width="9.140625" style="188"/>
    <col min="13825" max="13825" width="11" style="188" customWidth="1"/>
    <col min="13826" max="13826" width="30.28515625" style="188" customWidth="1"/>
    <col min="13827" max="13827" width="9.28515625" style="188" customWidth="1"/>
    <col min="13828" max="13829" width="10.28515625" style="188" customWidth="1"/>
    <col min="13830" max="13830" width="9.7109375" style="188" customWidth="1"/>
    <col min="13831" max="13831" width="10.28515625" style="188" customWidth="1"/>
    <col min="13832" max="13832" width="11.140625" style="188" customWidth="1"/>
    <col min="13833" max="14080" width="9.140625" style="188"/>
    <col min="14081" max="14081" width="11" style="188" customWidth="1"/>
    <col min="14082" max="14082" width="30.28515625" style="188" customWidth="1"/>
    <col min="14083" max="14083" width="9.28515625" style="188" customWidth="1"/>
    <col min="14084" max="14085" width="10.28515625" style="188" customWidth="1"/>
    <col min="14086" max="14086" width="9.7109375" style="188" customWidth="1"/>
    <col min="14087" max="14087" width="10.28515625" style="188" customWidth="1"/>
    <col min="14088" max="14088" width="11.140625" style="188" customWidth="1"/>
    <col min="14089" max="14336" width="9.140625" style="188"/>
    <col min="14337" max="14337" width="11" style="188" customWidth="1"/>
    <col min="14338" max="14338" width="30.28515625" style="188" customWidth="1"/>
    <col min="14339" max="14339" width="9.28515625" style="188" customWidth="1"/>
    <col min="14340" max="14341" width="10.28515625" style="188" customWidth="1"/>
    <col min="14342" max="14342" width="9.7109375" style="188" customWidth="1"/>
    <col min="14343" max="14343" width="10.28515625" style="188" customWidth="1"/>
    <col min="14344" max="14344" width="11.140625" style="188" customWidth="1"/>
    <col min="14345" max="14592" width="9.140625" style="188"/>
    <col min="14593" max="14593" width="11" style="188" customWidth="1"/>
    <col min="14594" max="14594" width="30.28515625" style="188" customWidth="1"/>
    <col min="14595" max="14595" width="9.28515625" style="188" customWidth="1"/>
    <col min="14596" max="14597" width="10.28515625" style="188" customWidth="1"/>
    <col min="14598" max="14598" width="9.7109375" style="188" customWidth="1"/>
    <col min="14599" max="14599" width="10.28515625" style="188" customWidth="1"/>
    <col min="14600" max="14600" width="11.140625" style="188" customWidth="1"/>
    <col min="14601" max="14848" width="9.140625" style="188"/>
    <col min="14849" max="14849" width="11" style="188" customWidth="1"/>
    <col min="14850" max="14850" width="30.28515625" style="188" customWidth="1"/>
    <col min="14851" max="14851" width="9.28515625" style="188" customWidth="1"/>
    <col min="14852" max="14853" width="10.28515625" style="188" customWidth="1"/>
    <col min="14854" max="14854" width="9.7109375" style="188" customWidth="1"/>
    <col min="14855" max="14855" width="10.28515625" style="188" customWidth="1"/>
    <col min="14856" max="14856" width="11.140625" style="188" customWidth="1"/>
    <col min="14857" max="15104" width="9.140625" style="188"/>
    <col min="15105" max="15105" width="11" style="188" customWidth="1"/>
    <col min="15106" max="15106" width="30.28515625" style="188" customWidth="1"/>
    <col min="15107" max="15107" width="9.28515625" style="188" customWidth="1"/>
    <col min="15108" max="15109" width="10.28515625" style="188" customWidth="1"/>
    <col min="15110" max="15110" width="9.7109375" style="188" customWidth="1"/>
    <col min="15111" max="15111" width="10.28515625" style="188" customWidth="1"/>
    <col min="15112" max="15112" width="11.140625" style="188" customWidth="1"/>
    <col min="15113" max="15360" width="9.140625" style="188"/>
    <col min="15361" max="15361" width="11" style="188" customWidth="1"/>
    <col min="15362" max="15362" width="30.28515625" style="188" customWidth="1"/>
    <col min="15363" max="15363" width="9.28515625" style="188" customWidth="1"/>
    <col min="15364" max="15365" width="10.28515625" style="188" customWidth="1"/>
    <col min="15366" max="15366" width="9.7109375" style="188" customWidth="1"/>
    <col min="15367" max="15367" width="10.28515625" style="188" customWidth="1"/>
    <col min="15368" max="15368" width="11.140625" style="188" customWidth="1"/>
    <col min="15369" max="15616" width="9.140625" style="188"/>
    <col min="15617" max="15617" width="11" style="188" customWidth="1"/>
    <col min="15618" max="15618" width="30.28515625" style="188" customWidth="1"/>
    <col min="15619" max="15619" width="9.28515625" style="188" customWidth="1"/>
    <col min="15620" max="15621" width="10.28515625" style="188" customWidth="1"/>
    <col min="15622" max="15622" width="9.7109375" style="188" customWidth="1"/>
    <col min="15623" max="15623" width="10.28515625" style="188" customWidth="1"/>
    <col min="15624" max="15624" width="11.140625" style="188" customWidth="1"/>
    <col min="15625" max="15872" width="9.140625" style="188"/>
    <col min="15873" max="15873" width="11" style="188" customWidth="1"/>
    <col min="15874" max="15874" width="30.28515625" style="188" customWidth="1"/>
    <col min="15875" max="15875" width="9.28515625" style="188" customWidth="1"/>
    <col min="15876" max="15877" width="10.28515625" style="188" customWidth="1"/>
    <col min="15878" max="15878" width="9.7109375" style="188" customWidth="1"/>
    <col min="15879" max="15879" width="10.28515625" style="188" customWidth="1"/>
    <col min="15880" max="15880" width="11.140625" style="188" customWidth="1"/>
    <col min="15881" max="16128" width="9.140625" style="188"/>
    <col min="16129" max="16129" width="11" style="188" customWidth="1"/>
    <col min="16130" max="16130" width="30.28515625" style="188" customWidth="1"/>
    <col min="16131" max="16131" width="9.28515625" style="188" customWidth="1"/>
    <col min="16132" max="16133" width="10.28515625" style="188" customWidth="1"/>
    <col min="16134" max="16134" width="9.7109375" style="188" customWidth="1"/>
    <col min="16135" max="16135" width="10.28515625" style="188" customWidth="1"/>
    <col min="16136" max="16136" width="11.140625" style="188" customWidth="1"/>
    <col min="16137" max="16384" width="9.140625" style="188"/>
  </cols>
  <sheetData>
    <row r="1" spans="1:10">
      <c r="F1" s="716" t="s">
        <v>402</v>
      </c>
      <c r="G1" s="716"/>
      <c r="H1" s="716"/>
      <c r="I1" s="450"/>
    </row>
    <row r="2" spans="1:10">
      <c r="A2" s="451"/>
      <c r="F2" s="716" t="s">
        <v>250</v>
      </c>
      <c r="G2" s="716"/>
      <c r="H2" s="716"/>
      <c r="I2" s="450"/>
    </row>
    <row r="3" spans="1:10">
      <c r="F3" s="716" t="s">
        <v>251</v>
      </c>
      <c r="G3" s="716"/>
      <c r="H3" s="716"/>
      <c r="I3" s="450"/>
    </row>
    <row r="4" spans="1:10">
      <c r="F4" s="716" t="s">
        <v>403</v>
      </c>
      <c r="G4" s="716"/>
      <c r="H4" s="716"/>
      <c r="I4" s="450"/>
    </row>
    <row r="5" spans="1:10">
      <c r="A5" s="195"/>
      <c r="B5" s="195"/>
      <c r="C5" s="195"/>
      <c r="D5" s="195"/>
      <c r="F5" s="716" t="s">
        <v>404</v>
      </c>
      <c r="G5" s="716"/>
      <c r="H5" s="716"/>
      <c r="I5" s="716"/>
    </row>
    <row r="6" spans="1:10">
      <c r="A6" s="195"/>
      <c r="B6" s="195"/>
      <c r="C6" s="195"/>
      <c r="D6" s="195"/>
      <c r="F6" s="452"/>
      <c r="G6" s="452"/>
      <c r="H6" s="452"/>
      <c r="I6" s="450"/>
    </row>
    <row r="7" spans="1:10">
      <c r="A7" s="734" t="s">
        <v>405</v>
      </c>
      <c r="B7" s="734"/>
      <c r="C7" s="734"/>
      <c r="D7" s="734"/>
      <c r="E7" s="195"/>
      <c r="F7" s="195"/>
      <c r="G7" s="195"/>
      <c r="H7" s="195"/>
    </row>
    <row r="8" spans="1:10">
      <c r="A8" s="670" t="s">
        <v>254</v>
      </c>
      <c r="B8" s="670"/>
      <c r="C8" s="670"/>
      <c r="D8" s="670"/>
      <c r="E8" s="453"/>
      <c r="F8" s="453"/>
      <c r="G8" s="453"/>
      <c r="H8" s="453"/>
      <c r="I8" s="195"/>
    </row>
    <row r="9" spans="1:10">
      <c r="A9" s="426"/>
      <c r="B9" s="426"/>
      <c r="C9" s="426"/>
      <c r="D9" s="453"/>
      <c r="E9" s="453"/>
      <c r="F9" s="453"/>
      <c r="G9" s="453"/>
      <c r="H9" s="453"/>
    </row>
    <row r="11" spans="1:10">
      <c r="A11" s="730" t="s">
        <v>454</v>
      </c>
      <c r="B11" s="730"/>
      <c r="C11" s="730"/>
      <c r="D11" s="730"/>
      <c r="E11" s="730"/>
      <c r="F11" s="730"/>
      <c r="G11" s="730"/>
      <c r="H11" s="730"/>
    </row>
    <row r="12" spans="1:10">
      <c r="B12" s="451"/>
      <c r="C12" s="451"/>
      <c r="D12" s="451"/>
      <c r="E12" s="451"/>
      <c r="F12" s="451"/>
      <c r="G12" s="451"/>
      <c r="H12" s="451"/>
    </row>
    <row r="13" spans="1:10">
      <c r="B13" s="424">
        <v>44018</v>
      </c>
      <c r="C13" s="454"/>
      <c r="D13" s="195"/>
      <c r="E13" s="195"/>
      <c r="F13" s="731" t="s">
        <v>406</v>
      </c>
      <c r="G13" s="731"/>
      <c r="H13" s="731"/>
      <c r="J13" s="455"/>
    </row>
    <row r="14" spans="1:10">
      <c r="B14" s="425" t="s">
        <v>299</v>
      </c>
      <c r="C14" s="456"/>
    </row>
    <row r="16" spans="1:10">
      <c r="A16" s="195"/>
      <c r="B16" s="195"/>
      <c r="C16" s="732" t="s">
        <v>407</v>
      </c>
      <c r="D16" s="732"/>
      <c r="E16" s="732"/>
      <c r="F16" s="457"/>
      <c r="G16" s="733" t="s">
        <v>302</v>
      </c>
      <c r="H16" s="733"/>
    </row>
    <row r="17" spans="1:12">
      <c r="A17" s="720" t="s">
        <v>25</v>
      </c>
      <c r="B17" s="723" t="s">
        <v>26</v>
      </c>
      <c r="C17" s="726" t="s">
        <v>408</v>
      </c>
      <c r="D17" s="729" t="s">
        <v>409</v>
      </c>
      <c r="E17" s="729"/>
      <c r="F17" s="729"/>
      <c r="G17" s="729"/>
      <c r="H17" s="729"/>
      <c r="I17" s="195"/>
      <c r="J17" s="195"/>
      <c r="K17" s="195"/>
      <c r="L17" s="195"/>
    </row>
    <row r="18" spans="1:12">
      <c r="A18" s="721"/>
      <c r="B18" s="724"/>
      <c r="C18" s="727"/>
      <c r="D18" s="717" t="s">
        <v>410</v>
      </c>
      <c r="E18" s="717" t="s">
        <v>411</v>
      </c>
      <c r="F18" s="717" t="s">
        <v>412</v>
      </c>
      <c r="G18" s="717" t="s">
        <v>413</v>
      </c>
      <c r="H18" s="717" t="s">
        <v>414</v>
      </c>
      <c r="I18" s="195"/>
      <c r="J18" s="195"/>
      <c r="K18" s="195"/>
      <c r="L18" s="195"/>
    </row>
    <row r="19" spans="1:12">
      <c r="A19" s="721"/>
      <c r="B19" s="724"/>
      <c r="C19" s="727"/>
      <c r="D19" s="717"/>
      <c r="E19" s="717"/>
      <c r="F19" s="717"/>
      <c r="G19" s="717"/>
      <c r="H19" s="718"/>
      <c r="I19" s="195"/>
      <c r="J19" s="195"/>
      <c r="K19" s="195"/>
      <c r="L19" s="195"/>
    </row>
    <row r="20" spans="1:12">
      <c r="A20" s="721"/>
      <c r="B20" s="724"/>
      <c r="C20" s="727"/>
      <c r="D20" s="717"/>
      <c r="E20" s="717"/>
      <c r="F20" s="717"/>
      <c r="G20" s="717"/>
      <c r="H20" s="718"/>
      <c r="I20" s="195"/>
      <c r="J20" s="195"/>
      <c r="K20" s="195"/>
      <c r="L20" s="195"/>
    </row>
    <row r="21" spans="1:12">
      <c r="A21" s="722"/>
      <c r="B21" s="725"/>
      <c r="C21" s="728"/>
      <c r="D21" s="321" t="s">
        <v>246</v>
      </c>
      <c r="E21" s="321" t="s">
        <v>415</v>
      </c>
      <c r="F21" s="321" t="s">
        <v>238</v>
      </c>
      <c r="G21" s="321" t="s">
        <v>244</v>
      </c>
      <c r="H21" s="458" t="s">
        <v>416</v>
      </c>
      <c r="I21" s="195"/>
      <c r="J21" s="195"/>
      <c r="K21" s="195"/>
      <c r="L21" s="195"/>
    </row>
    <row r="22" spans="1:12">
      <c r="A22" s="459" t="s">
        <v>417</v>
      </c>
      <c r="B22" s="458" t="s">
        <v>38</v>
      </c>
      <c r="C22" s="460">
        <f>(D22+E22+F22+G22+H22)</f>
        <v>0</v>
      </c>
      <c r="D22" s="461"/>
      <c r="E22" s="462"/>
      <c r="F22" s="461"/>
      <c r="G22" s="461"/>
      <c r="H22" s="462"/>
      <c r="I22" s="195"/>
      <c r="J22" s="195"/>
    </row>
    <row r="23" spans="1:12">
      <c r="A23" s="216"/>
      <c r="B23" s="458" t="s">
        <v>418</v>
      </c>
      <c r="C23" s="460"/>
      <c r="D23" s="461"/>
      <c r="E23" s="462"/>
      <c r="F23" s="462"/>
      <c r="G23" s="462"/>
      <c r="H23" s="462"/>
      <c r="I23" s="195"/>
    </row>
    <row r="24" spans="1:12">
      <c r="A24" s="216"/>
      <c r="B24" s="458" t="s">
        <v>419</v>
      </c>
      <c r="C24" s="460">
        <f>(D24+E24+F24+G24+H24)</f>
        <v>0</v>
      </c>
      <c r="D24" s="461"/>
      <c r="E24" s="462"/>
      <c r="F24" s="462"/>
      <c r="G24" s="462"/>
      <c r="H24" s="462"/>
      <c r="I24" s="195"/>
    </row>
    <row r="25" spans="1:12">
      <c r="A25" s="216" t="s">
        <v>420</v>
      </c>
      <c r="B25" s="458" t="s">
        <v>421</v>
      </c>
      <c r="C25" s="460">
        <f>(D25+E25+F25+G25+H25)</f>
        <v>0</v>
      </c>
      <c r="D25" s="461"/>
      <c r="E25" s="462"/>
      <c r="F25" s="462"/>
      <c r="G25" s="462"/>
      <c r="H25" s="462"/>
      <c r="I25" s="195"/>
    </row>
    <row r="26" spans="1:12">
      <c r="A26" s="216" t="s">
        <v>422</v>
      </c>
      <c r="B26" s="458" t="s">
        <v>423</v>
      </c>
      <c r="C26" s="460">
        <f>(D26+E26+F26+G26+H26)</f>
        <v>1023.23</v>
      </c>
      <c r="D26" s="461">
        <f>D27+D28+D29+D30+D31+D32+D33+D34+D35+D36+D37+D43+D44+D45</f>
        <v>993.23</v>
      </c>
      <c r="E26" s="461">
        <f>E27+E28+E29+E30+E31+E32+E33+E34+E35+E36+E37+E43+E44+E45</f>
        <v>0</v>
      </c>
      <c r="F26" s="461">
        <f>F27+F28+F29+F30+F31+F32+F33+F34+F35+F36+F37+F43+F44+F45</f>
        <v>30</v>
      </c>
      <c r="G26" s="461">
        <f>G27+G28+G29+G30+G31+G32+G33+G34+G35+G36+G37+G43+G44+G45</f>
        <v>0</v>
      </c>
      <c r="H26" s="461">
        <f>H27+H28+H29+H30+H31+H32+H33+H34+H35+H36+H37+H43+H44+H45</f>
        <v>0</v>
      </c>
      <c r="I26" s="195"/>
    </row>
    <row r="27" spans="1:12">
      <c r="A27" s="216" t="s">
        <v>424</v>
      </c>
      <c r="B27" s="458" t="s">
        <v>425</v>
      </c>
      <c r="C27" s="460">
        <f>(D27+E27+F27+G27+H27)</f>
        <v>0</v>
      </c>
      <c r="D27" s="462"/>
      <c r="E27" s="462"/>
      <c r="F27" s="462"/>
      <c r="G27" s="461"/>
      <c r="H27" s="462"/>
      <c r="I27" s="195"/>
    </row>
    <row r="28" spans="1:12">
      <c r="A28" s="216" t="s">
        <v>426</v>
      </c>
      <c r="B28" s="458" t="s">
        <v>427</v>
      </c>
      <c r="C28" s="460">
        <f t="shared" ref="C28:C34" si="0">(D28+E28+F28+G28+H28)</f>
        <v>0</v>
      </c>
      <c r="D28" s="462"/>
      <c r="E28" s="462"/>
      <c r="F28" s="462"/>
      <c r="G28" s="461"/>
      <c r="H28" s="462"/>
      <c r="I28" s="195"/>
    </row>
    <row r="29" spans="1:12">
      <c r="A29" s="216" t="s">
        <v>428</v>
      </c>
      <c r="B29" s="458" t="s">
        <v>429</v>
      </c>
      <c r="C29" s="460">
        <f t="shared" si="0"/>
        <v>101.44</v>
      </c>
      <c r="D29" s="462">
        <f>43.58+57.86</f>
        <v>101.44</v>
      </c>
      <c r="E29" s="462"/>
      <c r="F29" s="462"/>
      <c r="G29" s="462"/>
      <c r="H29" s="462"/>
      <c r="I29" s="195"/>
    </row>
    <row r="30" spans="1:12">
      <c r="A30" s="216" t="s">
        <v>430</v>
      </c>
      <c r="B30" s="458" t="s">
        <v>431</v>
      </c>
      <c r="C30" s="460">
        <f t="shared" si="0"/>
        <v>128.53</v>
      </c>
      <c r="D30" s="461">
        <f>123.12+2.26+3.15</f>
        <v>128.53</v>
      </c>
      <c r="E30" s="462"/>
      <c r="F30" s="462"/>
      <c r="G30" s="462"/>
      <c r="H30" s="462"/>
      <c r="I30" s="195"/>
    </row>
    <row r="31" spans="1:12">
      <c r="A31" s="216" t="s">
        <v>432</v>
      </c>
      <c r="B31" s="458" t="s">
        <v>433</v>
      </c>
      <c r="C31" s="460">
        <f t="shared" si="0"/>
        <v>55</v>
      </c>
      <c r="D31" s="461">
        <f>13+42</f>
        <v>55</v>
      </c>
      <c r="E31" s="462"/>
      <c r="F31" s="462"/>
      <c r="G31" s="462"/>
      <c r="H31" s="462"/>
      <c r="I31" s="195"/>
    </row>
    <row r="32" spans="1:12">
      <c r="A32" s="216" t="s">
        <v>434</v>
      </c>
      <c r="B32" s="458" t="s">
        <v>48</v>
      </c>
      <c r="C32" s="460">
        <f t="shared" si="0"/>
        <v>0</v>
      </c>
      <c r="D32" s="461"/>
      <c r="E32" s="462"/>
      <c r="F32" s="461"/>
      <c r="G32" s="462"/>
      <c r="H32" s="462"/>
      <c r="I32" s="195"/>
    </row>
    <row r="33" spans="1:9">
      <c r="A33" s="216" t="s">
        <v>435</v>
      </c>
      <c r="B33" s="458" t="s">
        <v>49</v>
      </c>
      <c r="C33" s="460">
        <f t="shared" si="0"/>
        <v>0</v>
      </c>
      <c r="D33" s="461"/>
      <c r="E33" s="462"/>
      <c r="F33" s="461"/>
      <c r="G33" s="462"/>
      <c r="H33" s="462"/>
      <c r="I33" s="195"/>
    </row>
    <row r="34" spans="1:9">
      <c r="A34" s="216" t="s">
        <v>436</v>
      </c>
      <c r="B34" s="458" t="s">
        <v>437</v>
      </c>
      <c r="C34" s="460">
        <f t="shared" si="0"/>
        <v>0</v>
      </c>
      <c r="D34" s="461"/>
      <c r="E34" s="462"/>
      <c r="F34" s="461"/>
      <c r="G34" s="462"/>
      <c r="H34" s="462"/>
      <c r="I34" s="195"/>
    </row>
    <row r="35" spans="1:9">
      <c r="A35" s="216" t="s">
        <v>438</v>
      </c>
      <c r="B35" s="463" t="s">
        <v>439</v>
      </c>
      <c r="C35" s="460">
        <f>(D35+E35+F35+G35+H35)</f>
        <v>101.41999999999999</v>
      </c>
      <c r="D35" s="461">
        <f>60.41+41.01</f>
        <v>101.41999999999999</v>
      </c>
      <c r="E35" s="462"/>
      <c r="F35" s="461"/>
      <c r="G35" s="462"/>
      <c r="H35" s="462"/>
      <c r="I35" s="195"/>
    </row>
    <row r="36" spans="1:9">
      <c r="A36" s="216" t="s">
        <v>440</v>
      </c>
      <c r="B36" s="458" t="s">
        <v>52</v>
      </c>
      <c r="C36" s="460">
        <f>(D36+E36+F36+G36+H36)</f>
        <v>30</v>
      </c>
      <c r="D36" s="461"/>
      <c r="E36" s="462"/>
      <c r="F36" s="461">
        <v>30</v>
      </c>
      <c r="G36" s="462"/>
      <c r="H36" s="462"/>
      <c r="I36" s="195"/>
    </row>
    <row r="37" spans="1:9">
      <c r="A37" s="216" t="s">
        <v>441</v>
      </c>
      <c r="B37" s="458" t="s">
        <v>442</v>
      </c>
      <c r="C37" s="460">
        <f>(D37+E37+F37+G37+H37)</f>
        <v>560.71</v>
      </c>
      <c r="D37" s="461">
        <f>(D39+D40+D41+D42)</f>
        <v>560.71</v>
      </c>
      <c r="E37" s="461">
        <f>(E39+E40+E41+E42)</f>
        <v>0</v>
      </c>
      <c r="F37" s="461">
        <f>(F39+F40+F41+F42)</f>
        <v>0</v>
      </c>
      <c r="G37" s="461">
        <f>(G39+G40+G41+G42)</f>
        <v>0</v>
      </c>
      <c r="H37" s="461">
        <f>(H39+H40+H41+H42)</f>
        <v>0</v>
      </c>
      <c r="I37" s="195"/>
    </row>
    <row r="38" spans="1:9">
      <c r="A38" s="459"/>
      <c r="B38" s="458" t="s">
        <v>418</v>
      </c>
      <c r="C38" s="460"/>
      <c r="D38" s="462"/>
      <c r="E38" s="462"/>
      <c r="F38" s="462"/>
      <c r="G38" s="462"/>
      <c r="H38" s="462"/>
      <c r="I38" s="195"/>
    </row>
    <row r="39" spans="1:9">
      <c r="A39" s="216"/>
      <c r="B39" s="458" t="s">
        <v>443</v>
      </c>
      <c r="C39" s="460">
        <f t="shared" ref="C39:C54" si="1">(D39+E39+F39+G39+H39)</f>
        <v>0</v>
      </c>
      <c r="D39" s="462"/>
      <c r="E39" s="462"/>
      <c r="F39" s="462"/>
      <c r="G39" s="462"/>
      <c r="H39" s="462"/>
      <c r="I39" s="195"/>
    </row>
    <row r="40" spans="1:9">
      <c r="A40" s="216"/>
      <c r="B40" s="458" t="s">
        <v>444</v>
      </c>
      <c r="C40" s="460">
        <f t="shared" si="1"/>
        <v>460.44</v>
      </c>
      <c r="D40" s="461">
        <f>74.95+385.49</f>
        <v>460.44</v>
      </c>
      <c r="E40" s="462"/>
      <c r="F40" s="462"/>
      <c r="G40" s="462"/>
      <c r="H40" s="462"/>
      <c r="I40" s="195"/>
    </row>
    <row r="41" spans="1:9">
      <c r="A41" s="216"/>
      <c r="B41" s="458" t="s">
        <v>445</v>
      </c>
      <c r="C41" s="460">
        <f t="shared" si="1"/>
        <v>100.27</v>
      </c>
      <c r="D41" s="461">
        <f>9.16+91.11</f>
        <v>100.27</v>
      </c>
      <c r="E41" s="462"/>
      <c r="F41" s="462"/>
      <c r="G41" s="462"/>
      <c r="H41" s="462"/>
      <c r="I41" s="195"/>
    </row>
    <row r="42" spans="1:9">
      <c r="A42" s="216"/>
      <c r="B42" s="458" t="s">
        <v>446</v>
      </c>
      <c r="C42" s="460">
        <f t="shared" si="1"/>
        <v>0</v>
      </c>
      <c r="D42" s="461"/>
      <c r="E42" s="462"/>
      <c r="F42" s="462"/>
      <c r="G42" s="462"/>
      <c r="H42" s="462"/>
      <c r="I42" s="195"/>
    </row>
    <row r="43" spans="1:9" ht="22.5">
      <c r="A43" s="216" t="s">
        <v>447</v>
      </c>
      <c r="B43" s="463" t="s">
        <v>55</v>
      </c>
      <c r="C43" s="460">
        <f t="shared" si="1"/>
        <v>0</v>
      </c>
      <c r="D43" s="461"/>
      <c r="E43" s="462"/>
      <c r="F43" s="462"/>
      <c r="G43" s="462"/>
      <c r="H43" s="462"/>
      <c r="I43" s="195"/>
    </row>
    <row r="44" spans="1:9">
      <c r="A44" s="216" t="s">
        <v>448</v>
      </c>
      <c r="B44" s="463" t="s">
        <v>56</v>
      </c>
      <c r="C44" s="460">
        <f t="shared" si="1"/>
        <v>0</v>
      </c>
      <c r="D44" s="461"/>
      <c r="E44" s="462"/>
      <c r="F44" s="462"/>
      <c r="G44" s="462"/>
      <c r="H44" s="462"/>
      <c r="I44" s="195"/>
    </row>
    <row r="45" spans="1:9">
      <c r="A45" s="459" t="s">
        <v>449</v>
      </c>
      <c r="B45" s="458" t="s">
        <v>57</v>
      </c>
      <c r="C45" s="460">
        <f t="shared" si="1"/>
        <v>46.13</v>
      </c>
      <c r="D45" s="461">
        <f>9.6+36.53</f>
        <v>46.13</v>
      </c>
      <c r="E45" s="461"/>
      <c r="F45" s="461"/>
      <c r="G45" s="461"/>
      <c r="H45" s="461"/>
      <c r="I45" s="195"/>
    </row>
    <row r="46" spans="1:9">
      <c r="A46" s="216" t="s">
        <v>450</v>
      </c>
      <c r="B46" s="458" t="s">
        <v>108</v>
      </c>
      <c r="C46" s="460">
        <f t="shared" si="1"/>
        <v>22.15</v>
      </c>
      <c r="D46" s="462">
        <f>22.15</f>
        <v>22.15</v>
      </c>
      <c r="E46" s="462"/>
      <c r="F46" s="462"/>
      <c r="G46" s="462"/>
      <c r="H46" s="462"/>
      <c r="I46" s="195"/>
    </row>
    <row r="47" spans="1:9">
      <c r="A47" s="216"/>
      <c r="B47" s="458"/>
      <c r="C47" s="460">
        <f t="shared" si="1"/>
        <v>0</v>
      </c>
      <c r="D47" s="461"/>
      <c r="E47" s="462"/>
      <c r="F47" s="462"/>
      <c r="G47" s="462"/>
      <c r="H47" s="462"/>
      <c r="I47" s="195"/>
    </row>
    <row r="48" spans="1:9">
      <c r="A48" s="216"/>
      <c r="B48" s="458"/>
      <c r="C48" s="460">
        <f t="shared" si="1"/>
        <v>0</v>
      </c>
      <c r="D48" s="461"/>
      <c r="E48" s="462"/>
      <c r="F48" s="462"/>
      <c r="G48" s="462"/>
      <c r="H48" s="462"/>
      <c r="I48" s="195"/>
    </row>
    <row r="49" spans="1:9">
      <c r="A49" s="216"/>
      <c r="B49" s="458"/>
      <c r="C49" s="460">
        <f t="shared" si="1"/>
        <v>0</v>
      </c>
      <c r="D49" s="461"/>
      <c r="E49" s="462"/>
      <c r="F49" s="462"/>
      <c r="G49" s="462"/>
      <c r="H49" s="462"/>
      <c r="I49" s="195"/>
    </row>
    <row r="50" spans="1:9">
      <c r="A50" s="216"/>
      <c r="B50" s="458"/>
      <c r="C50" s="460">
        <f t="shared" si="1"/>
        <v>0</v>
      </c>
      <c r="D50" s="461"/>
      <c r="E50" s="462"/>
      <c r="F50" s="461"/>
      <c r="G50" s="462"/>
      <c r="H50" s="462"/>
      <c r="I50" s="195"/>
    </row>
    <row r="51" spans="1:9">
      <c r="A51" s="216"/>
      <c r="B51" s="458"/>
      <c r="C51" s="460">
        <f t="shared" si="1"/>
        <v>0</v>
      </c>
      <c r="D51" s="461"/>
      <c r="E51" s="462"/>
      <c r="F51" s="461"/>
      <c r="G51" s="462"/>
      <c r="H51" s="462"/>
      <c r="I51" s="195"/>
    </row>
    <row r="52" spans="1:9">
      <c r="A52" s="216"/>
      <c r="B52" s="458"/>
      <c r="C52" s="460">
        <f t="shared" si="1"/>
        <v>0</v>
      </c>
      <c r="D52" s="461"/>
      <c r="E52" s="462"/>
      <c r="F52" s="461"/>
      <c r="G52" s="462"/>
      <c r="H52" s="462"/>
      <c r="I52" s="195"/>
    </row>
    <row r="53" spans="1:9">
      <c r="A53" s="216"/>
      <c r="B53" s="458"/>
      <c r="C53" s="460">
        <f t="shared" si="1"/>
        <v>0</v>
      </c>
      <c r="D53" s="461"/>
      <c r="E53" s="462"/>
      <c r="F53" s="461"/>
      <c r="G53" s="462"/>
      <c r="H53" s="462"/>
      <c r="I53" s="195"/>
    </row>
    <row r="54" spans="1:9">
      <c r="A54" s="216"/>
      <c r="B54" s="464"/>
      <c r="C54" s="460">
        <f t="shared" si="1"/>
        <v>0</v>
      </c>
      <c r="D54" s="461"/>
      <c r="E54" s="462"/>
      <c r="F54" s="462"/>
      <c r="G54" s="462"/>
      <c r="H54" s="462"/>
      <c r="I54" s="195"/>
    </row>
    <row r="55" spans="1:9">
      <c r="A55" s="465" t="s">
        <v>451</v>
      </c>
      <c r="B55" s="216"/>
      <c r="C55" s="460">
        <f>(D55+E55+F55+G55+H55)</f>
        <v>1045.3800000000001</v>
      </c>
      <c r="D55" s="460">
        <f>(D22++D25+D26+D46+D47+D48+D49+D50+D51+D52+D53+D54)</f>
        <v>1015.38</v>
      </c>
      <c r="E55" s="460">
        <f>(E22++E25+E26+E46+E47+E48+E49+E50+E51+E52+E53+E54)</f>
        <v>0</v>
      </c>
      <c r="F55" s="460">
        <f>(F22++F25+F26+F46+F47+F48+F49+F50+F51+F52+F53+F54)</f>
        <v>30</v>
      </c>
      <c r="G55" s="460">
        <f>(G22++G25+G26+G46+G47+G48+G49+G50+G51+G52+G53+G54)</f>
        <v>0</v>
      </c>
      <c r="H55" s="460">
        <f>(H22++H25+H26+H46+H47+H48+H49+H50+H51+H52+H53+H54)</f>
        <v>0</v>
      </c>
      <c r="I55" s="195"/>
    </row>
    <row r="56" spans="1:9">
      <c r="I56" s="195"/>
    </row>
    <row r="57" spans="1:9">
      <c r="I57" s="195"/>
    </row>
    <row r="58" spans="1:9">
      <c r="A58" s="195"/>
      <c r="H58" s="195"/>
      <c r="I58" s="195"/>
    </row>
    <row r="59" spans="1:9">
      <c r="A59" s="719" t="s">
        <v>226</v>
      </c>
      <c r="B59" s="719"/>
      <c r="C59" s="673"/>
      <c r="D59" s="673"/>
      <c r="E59" s="195"/>
      <c r="F59" s="673" t="s">
        <v>227</v>
      </c>
      <c r="G59" s="673"/>
      <c r="H59" s="673"/>
      <c r="I59" s="195"/>
    </row>
    <row r="60" spans="1:9">
      <c r="C60" s="670" t="s">
        <v>452</v>
      </c>
      <c r="D60" s="670"/>
      <c r="E60" s="617" t="s">
        <v>453</v>
      </c>
      <c r="F60" s="617"/>
      <c r="G60" s="617"/>
      <c r="H60" s="617"/>
      <c r="I60" s="195"/>
    </row>
    <row r="61" spans="1:9">
      <c r="C61" s="453"/>
      <c r="D61" s="453"/>
      <c r="E61" s="453"/>
      <c r="F61" s="453"/>
      <c r="G61" s="453"/>
      <c r="H61" s="453"/>
      <c r="I61" s="195"/>
    </row>
    <row r="62" spans="1:9">
      <c r="A62" s="716" t="s">
        <v>287</v>
      </c>
      <c r="B62" s="716"/>
      <c r="C62" s="673"/>
      <c r="D62" s="673"/>
      <c r="E62" s="195"/>
      <c r="F62" s="673" t="s">
        <v>232</v>
      </c>
      <c r="G62" s="673"/>
      <c r="H62" s="673"/>
      <c r="I62" s="195"/>
    </row>
    <row r="63" spans="1:9">
      <c r="B63" s="195"/>
      <c r="C63" s="670" t="s">
        <v>452</v>
      </c>
      <c r="D63" s="670"/>
      <c r="E63" s="617" t="s">
        <v>453</v>
      </c>
      <c r="F63" s="617"/>
      <c r="G63" s="617"/>
      <c r="H63" s="617"/>
    </row>
    <row r="64" spans="1:9">
      <c r="B64" s="195"/>
      <c r="C64" s="453"/>
      <c r="D64" s="453"/>
      <c r="E64" s="453"/>
      <c r="F64" s="453"/>
      <c r="G64" s="715"/>
      <c r="H64" s="715"/>
    </row>
  </sheetData>
  <mergeCells count="31">
    <mergeCell ref="A7:D7"/>
    <mergeCell ref="F1:H1"/>
    <mergeCell ref="F2:H2"/>
    <mergeCell ref="F3:H3"/>
    <mergeCell ref="F4:H4"/>
    <mergeCell ref="F5:I5"/>
    <mergeCell ref="A8:D8"/>
    <mergeCell ref="A11:H11"/>
    <mergeCell ref="F13:H13"/>
    <mergeCell ref="C16:E16"/>
    <mergeCell ref="G16:H16"/>
    <mergeCell ref="E18:E20"/>
    <mergeCell ref="F18:F20"/>
    <mergeCell ref="G18:G20"/>
    <mergeCell ref="H18:H20"/>
    <mergeCell ref="A59:B59"/>
    <mergeCell ref="C59:D59"/>
    <mergeCell ref="F59:H59"/>
    <mergeCell ref="A17:A21"/>
    <mergeCell ref="B17:B21"/>
    <mergeCell ref="C17:C21"/>
    <mergeCell ref="D17:H17"/>
    <mergeCell ref="D18:D20"/>
    <mergeCell ref="G64:H64"/>
    <mergeCell ref="C60:D60"/>
    <mergeCell ref="E60:H60"/>
    <mergeCell ref="A62:B62"/>
    <mergeCell ref="C62:D62"/>
    <mergeCell ref="F62:H62"/>
    <mergeCell ref="C63:D63"/>
    <mergeCell ref="E63:H63"/>
  </mergeCells>
  <printOptions horizontalCentered="1"/>
  <pageMargins left="0.59055118110236227" right="0.19685039370078741" top="0.59055118110236227" bottom="0.19685039370078741" header="0.19685039370078741" footer="0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workbookViewId="0">
      <selection activeCell="A9" sqref="A9:H9"/>
    </sheetView>
  </sheetViews>
  <sheetFormatPr defaultRowHeight="15"/>
  <cols>
    <col min="1" max="1" width="6.42578125" style="524" customWidth="1"/>
    <col min="2" max="2" width="13.7109375" style="524" customWidth="1"/>
    <col min="3" max="3" width="11.5703125" style="524" customWidth="1"/>
    <col min="4" max="4" width="9.140625" style="524" customWidth="1"/>
    <col min="5" max="5" width="7.140625" style="524" customWidth="1"/>
    <col min="6" max="6" width="13.7109375" style="524" customWidth="1"/>
    <col min="7" max="7" width="10" style="524" customWidth="1"/>
    <col min="8" max="8" width="13.5703125" style="524" customWidth="1"/>
    <col min="9" max="9" width="9.140625" style="524" customWidth="1"/>
    <col min="10" max="16384" width="9.140625" style="249"/>
  </cols>
  <sheetData>
    <row r="2" spans="1:8">
      <c r="A2" s="745" t="s">
        <v>316</v>
      </c>
      <c r="B2" s="745"/>
      <c r="C2" s="745"/>
      <c r="D2" s="745"/>
      <c r="E2" s="745"/>
      <c r="F2" s="745"/>
      <c r="G2" s="745"/>
      <c r="H2" s="745"/>
    </row>
    <row r="3" spans="1:8">
      <c r="A3" s="746" t="s">
        <v>254</v>
      </c>
      <c r="B3" s="746"/>
      <c r="C3" s="746"/>
      <c r="D3" s="746"/>
      <c r="E3" s="746"/>
      <c r="F3" s="746"/>
      <c r="G3" s="746"/>
      <c r="H3" s="746"/>
    </row>
    <row r="6" spans="1:8">
      <c r="A6" s="747" t="s">
        <v>317</v>
      </c>
      <c r="B6" s="747"/>
      <c r="C6" s="747"/>
      <c r="D6" s="747"/>
      <c r="E6" s="747"/>
      <c r="F6" s="747"/>
      <c r="G6" s="747"/>
      <c r="H6" s="747"/>
    </row>
    <row r="9" spans="1:8" ht="15.75">
      <c r="A9" s="748" t="s">
        <v>498</v>
      </c>
      <c r="B9" s="748"/>
      <c r="C9" s="748"/>
      <c r="D9" s="748"/>
      <c r="E9" s="748"/>
      <c r="F9" s="748"/>
      <c r="G9" s="748"/>
      <c r="H9" s="748"/>
    </row>
    <row r="10" spans="1:8">
      <c r="D10" s="525"/>
    </row>
    <row r="11" spans="1:8">
      <c r="C11" s="747" t="s">
        <v>499</v>
      </c>
      <c r="D11" s="747"/>
      <c r="E11" s="747"/>
      <c r="F11" s="747"/>
    </row>
    <row r="12" spans="1:8">
      <c r="B12" s="744" t="s">
        <v>320</v>
      </c>
      <c r="C12" s="744"/>
      <c r="D12" s="744"/>
      <c r="E12" s="744"/>
      <c r="F12" s="744"/>
      <c r="G12" s="744"/>
    </row>
    <row r="14" spans="1:8">
      <c r="A14" s="736" t="s">
        <v>321</v>
      </c>
      <c r="B14" s="736"/>
      <c r="C14" s="526" t="s">
        <v>322</v>
      </c>
      <c r="D14" s="527"/>
      <c r="E14" s="527"/>
      <c r="F14" s="527"/>
      <c r="G14" s="527"/>
      <c r="H14" s="527"/>
    </row>
    <row r="15" spans="1:8">
      <c r="A15" s="739" t="s">
        <v>500</v>
      </c>
      <c r="B15" s="739"/>
      <c r="C15" s="739"/>
      <c r="D15" s="739"/>
      <c r="E15" s="739"/>
      <c r="F15" s="739"/>
      <c r="G15" s="739"/>
      <c r="H15" s="739"/>
    </row>
    <row r="16" spans="1:8" ht="28.5">
      <c r="A16" s="528" t="s">
        <v>324</v>
      </c>
      <c r="B16" s="528" t="s">
        <v>325</v>
      </c>
      <c r="C16" s="740" t="s">
        <v>326</v>
      </c>
      <c r="D16" s="741"/>
      <c r="E16" s="742"/>
      <c r="F16" s="528" t="s">
        <v>327</v>
      </c>
      <c r="G16" s="529" t="s">
        <v>328</v>
      </c>
      <c r="H16" s="529" t="s">
        <v>329</v>
      </c>
    </row>
    <row r="17" spans="1:8">
      <c r="A17" s="530">
        <v>1</v>
      </c>
      <c r="B17" s="531" t="s">
        <v>238</v>
      </c>
      <c r="C17" s="743" t="s">
        <v>330</v>
      </c>
      <c r="D17" s="743"/>
      <c r="E17" s="743"/>
      <c r="F17" s="257" t="s">
        <v>20</v>
      </c>
      <c r="G17" s="532" t="s">
        <v>20</v>
      </c>
      <c r="H17" s="533">
        <v>30</v>
      </c>
    </row>
    <row r="18" spans="1:8">
      <c r="A18" s="530">
        <v>2</v>
      </c>
      <c r="B18" s="531" t="s">
        <v>238</v>
      </c>
      <c r="C18" s="743" t="s">
        <v>501</v>
      </c>
      <c r="D18" s="743"/>
      <c r="E18" s="743"/>
      <c r="F18" s="257" t="s">
        <v>20</v>
      </c>
      <c r="G18" s="532" t="s">
        <v>20</v>
      </c>
      <c r="H18" s="533">
        <v>41240.81</v>
      </c>
    </row>
    <row r="19" spans="1:8">
      <c r="A19" s="530">
        <v>3</v>
      </c>
      <c r="B19" s="531" t="s">
        <v>238</v>
      </c>
      <c r="C19" s="743" t="s">
        <v>502</v>
      </c>
      <c r="D19" s="743"/>
      <c r="E19" s="743"/>
      <c r="F19" s="257" t="s">
        <v>20</v>
      </c>
      <c r="G19" s="532" t="s">
        <v>20</v>
      </c>
      <c r="H19" s="533">
        <v>606.11</v>
      </c>
    </row>
    <row r="20" spans="1:8">
      <c r="A20" s="530"/>
      <c r="B20" s="531"/>
      <c r="C20" s="738" t="s">
        <v>332</v>
      </c>
      <c r="D20" s="738"/>
      <c r="E20" s="738"/>
      <c r="F20" s="534" t="s">
        <v>20</v>
      </c>
      <c r="G20" s="535" t="s">
        <v>20</v>
      </c>
      <c r="H20" s="536">
        <f>0+H17+H18</f>
        <v>41270.81</v>
      </c>
    </row>
    <row r="21" spans="1:8">
      <c r="A21" s="530">
        <v>4</v>
      </c>
      <c r="B21" s="531" t="s">
        <v>246</v>
      </c>
      <c r="C21" s="743" t="s">
        <v>335</v>
      </c>
      <c r="D21" s="743"/>
      <c r="E21" s="743"/>
      <c r="F21" s="257" t="s">
        <v>20</v>
      </c>
      <c r="G21" s="532" t="s">
        <v>20</v>
      </c>
      <c r="H21" s="533">
        <v>152.96</v>
      </c>
    </row>
    <row r="22" spans="1:8">
      <c r="A22" s="530">
        <v>5</v>
      </c>
      <c r="B22" s="531" t="s">
        <v>246</v>
      </c>
      <c r="C22" s="743" t="s">
        <v>330</v>
      </c>
      <c r="D22" s="743"/>
      <c r="E22" s="743"/>
      <c r="F22" s="257" t="s">
        <v>20</v>
      </c>
      <c r="G22" s="532" t="s">
        <v>20</v>
      </c>
      <c r="H22" s="533">
        <v>739.3</v>
      </c>
    </row>
    <row r="23" spans="1:8">
      <c r="A23" s="530">
        <v>6</v>
      </c>
      <c r="B23" s="531" t="s">
        <v>246</v>
      </c>
      <c r="C23" s="743" t="s">
        <v>501</v>
      </c>
      <c r="D23" s="743"/>
      <c r="E23" s="743"/>
      <c r="F23" s="257" t="s">
        <v>20</v>
      </c>
      <c r="G23" s="532" t="s">
        <v>20</v>
      </c>
      <c r="H23" s="533">
        <v>21666.18</v>
      </c>
    </row>
    <row r="24" spans="1:8">
      <c r="A24" s="530">
        <v>7</v>
      </c>
      <c r="B24" s="531" t="s">
        <v>246</v>
      </c>
      <c r="C24" s="743" t="s">
        <v>502</v>
      </c>
      <c r="D24" s="743"/>
      <c r="E24" s="743"/>
      <c r="F24" s="257" t="s">
        <v>20</v>
      </c>
      <c r="G24" s="532" t="s">
        <v>20</v>
      </c>
      <c r="H24" s="533">
        <v>311.98</v>
      </c>
    </row>
    <row r="25" spans="1:8">
      <c r="A25" s="530"/>
      <c r="B25" s="531"/>
      <c r="C25" s="738" t="s">
        <v>332</v>
      </c>
      <c r="D25" s="738"/>
      <c r="E25" s="738"/>
      <c r="F25" s="534" t="s">
        <v>20</v>
      </c>
      <c r="G25" s="535" t="s">
        <v>20</v>
      </c>
      <c r="H25" s="536">
        <f>0+H21+H22+H23</f>
        <v>22558.44</v>
      </c>
    </row>
    <row r="26" spans="1:8">
      <c r="A26" s="525"/>
      <c r="B26" s="537"/>
      <c r="C26" s="736"/>
      <c r="D26" s="736"/>
      <c r="E26" s="736"/>
      <c r="F26" s="264"/>
      <c r="G26" s="538"/>
      <c r="H26" s="539"/>
    </row>
    <row r="27" spans="1:8">
      <c r="A27" s="525"/>
      <c r="B27" s="537"/>
      <c r="C27" s="537"/>
      <c r="D27" s="537"/>
      <c r="E27" s="537"/>
      <c r="F27" s="264"/>
      <c r="G27" s="538"/>
      <c r="H27" s="539"/>
    </row>
    <row r="30" spans="1:8">
      <c r="A30" s="736" t="s">
        <v>226</v>
      </c>
      <c r="B30" s="736"/>
      <c r="C30" s="736"/>
      <c r="D30" s="736"/>
      <c r="E30" s="737" t="s">
        <v>227</v>
      </c>
      <c r="F30" s="737"/>
      <c r="G30" s="737"/>
      <c r="H30" s="737"/>
    </row>
    <row r="31" spans="1:8">
      <c r="E31" s="735" t="s">
        <v>336</v>
      </c>
      <c r="F31" s="735"/>
      <c r="G31" s="735"/>
      <c r="H31" s="735"/>
    </row>
    <row r="34" spans="1:8">
      <c r="A34" s="736" t="s">
        <v>231</v>
      </c>
      <c r="B34" s="736"/>
      <c r="C34" s="736"/>
      <c r="D34" s="736"/>
      <c r="E34" s="737" t="s">
        <v>232</v>
      </c>
      <c r="F34" s="737"/>
      <c r="G34" s="737"/>
      <c r="H34" s="737"/>
    </row>
    <row r="35" spans="1:8">
      <c r="E35" s="735" t="s">
        <v>336</v>
      </c>
      <c r="F35" s="735"/>
      <c r="G35" s="735"/>
      <c r="H35" s="735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5:H35"/>
    <mergeCell ref="C26:E26"/>
    <mergeCell ref="A30:D30"/>
    <mergeCell ref="E30:H30"/>
    <mergeCell ref="E31:H31"/>
    <mergeCell ref="A34:D34"/>
    <mergeCell ref="E34:H34"/>
  </mergeCells>
  <printOptions horizontalCentered="1"/>
  <pageMargins left="0.59055118110236227" right="0.19685039370078741" top="0.59055118110236227" bottom="0.19685039370078741" header="0.19685039370078741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workbookViewId="0">
      <selection activeCell="C16" sqref="C16:E16"/>
    </sheetView>
  </sheetViews>
  <sheetFormatPr defaultRowHeight="15"/>
  <cols>
    <col min="1" max="1" width="6.42578125" style="524" customWidth="1"/>
    <col min="2" max="2" width="13.7109375" style="524" customWidth="1"/>
    <col min="3" max="3" width="11.5703125" style="524" customWidth="1"/>
    <col min="4" max="4" width="9.140625" style="524" customWidth="1"/>
    <col min="5" max="5" width="7.140625" style="524" customWidth="1"/>
    <col min="6" max="6" width="13.7109375" style="524" customWidth="1"/>
    <col min="7" max="7" width="10" style="524" customWidth="1"/>
    <col min="8" max="8" width="13.5703125" style="524" customWidth="1"/>
    <col min="9" max="9" width="9.140625" style="524" customWidth="1"/>
    <col min="10" max="16384" width="9.140625" style="249"/>
  </cols>
  <sheetData>
    <row r="2" spans="1:8">
      <c r="A2" s="745" t="s">
        <v>316</v>
      </c>
      <c r="B2" s="745"/>
      <c r="C2" s="745"/>
      <c r="D2" s="745"/>
      <c r="E2" s="745"/>
      <c r="F2" s="745"/>
      <c r="G2" s="745"/>
      <c r="H2" s="745"/>
    </row>
    <row r="3" spans="1:8">
      <c r="A3" s="746" t="s">
        <v>254</v>
      </c>
      <c r="B3" s="746"/>
      <c r="C3" s="746"/>
      <c r="D3" s="746"/>
      <c r="E3" s="746"/>
      <c r="F3" s="746"/>
      <c r="G3" s="746"/>
      <c r="H3" s="746"/>
    </row>
    <row r="6" spans="1:8">
      <c r="A6" s="747" t="s">
        <v>317</v>
      </c>
      <c r="B6" s="747"/>
      <c r="C6" s="747"/>
      <c r="D6" s="747"/>
      <c r="E6" s="747"/>
      <c r="F6" s="747"/>
      <c r="G6" s="747"/>
      <c r="H6" s="747"/>
    </row>
    <row r="9" spans="1:8" ht="15" customHeight="1">
      <c r="A9" s="748" t="s">
        <v>498</v>
      </c>
      <c r="B9" s="748"/>
      <c r="C9" s="748"/>
      <c r="D9" s="748"/>
      <c r="E9" s="748"/>
      <c r="F9" s="748"/>
      <c r="G9" s="748"/>
      <c r="H9" s="748"/>
    </row>
    <row r="10" spans="1:8">
      <c r="D10" s="525"/>
    </row>
    <row r="11" spans="1:8">
      <c r="C11" s="747" t="s">
        <v>499</v>
      </c>
      <c r="D11" s="747"/>
      <c r="E11" s="747"/>
      <c r="F11" s="747"/>
    </row>
    <row r="12" spans="1:8">
      <c r="B12" s="744" t="s">
        <v>320</v>
      </c>
      <c r="C12" s="744"/>
      <c r="D12" s="744"/>
      <c r="E12" s="744"/>
      <c r="F12" s="744"/>
      <c r="G12" s="744"/>
    </row>
    <row r="14" spans="1:8" ht="15" customHeight="1">
      <c r="A14" s="736" t="s">
        <v>321</v>
      </c>
      <c r="B14" s="736"/>
      <c r="C14" s="526" t="s">
        <v>322</v>
      </c>
      <c r="D14" s="527"/>
      <c r="E14" s="527"/>
      <c r="F14" s="527"/>
      <c r="G14" s="527"/>
      <c r="H14" s="527"/>
    </row>
    <row r="15" spans="1:8">
      <c r="A15" s="739" t="s">
        <v>500</v>
      </c>
      <c r="B15" s="739"/>
      <c r="C15" s="739"/>
      <c r="D15" s="739"/>
      <c r="E15" s="739"/>
      <c r="F15" s="739"/>
      <c r="G15" s="739"/>
      <c r="H15" s="739"/>
    </row>
    <row r="16" spans="1:8" ht="28.5" customHeight="1">
      <c r="A16" s="528" t="s">
        <v>324</v>
      </c>
      <c r="B16" s="528" t="s">
        <v>325</v>
      </c>
      <c r="C16" s="740" t="s">
        <v>326</v>
      </c>
      <c r="D16" s="741"/>
      <c r="E16" s="742"/>
      <c r="F16" s="528" t="s">
        <v>327</v>
      </c>
      <c r="G16" s="529" t="s">
        <v>328</v>
      </c>
      <c r="H16" s="529" t="s">
        <v>329</v>
      </c>
    </row>
    <row r="17" spans="1:8">
      <c r="A17" s="530">
        <v>1</v>
      </c>
      <c r="B17" s="531" t="s">
        <v>238</v>
      </c>
      <c r="C17" s="743" t="s">
        <v>501</v>
      </c>
      <c r="D17" s="743"/>
      <c r="E17" s="743"/>
      <c r="F17" s="257" t="s">
        <v>331</v>
      </c>
      <c r="G17" s="532">
        <v>1</v>
      </c>
      <c r="H17" s="533">
        <v>781.69</v>
      </c>
    </row>
    <row r="18" spans="1:8">
      <c r="A18" s="530">
        <v>2</v>
      </c>
      <c r="B18" s="531" t="s">
        <v>238</v>
      </c>
      <c r="C18" s="743" t="s">
        <v>502</v>
      </c>
      <c r="D18" s="743"/>
      <c r="E18" s="743"/>
      <c r="F18" s="257" t="s">
        <v>331</v>
      </c>
      <c r="G18" s="532">
        <v>1</v>
      </c>
      <c r="H18" s="533">
        <v>11.17</v>
      </c>
    </row>
    <row r="19" spans="1:8">
      <c r="A19" s="530"/>
      <c r="B19" s="531"/>
      <c r="C19" s="738" t="s">
        <v>332</v>
      </c>
      <c r="D19" s="738"/>
      <c r="E19" s="738"/>
      <c r="F19" s="534" t="s">
        <v>331</v>
      </c>
      <c r="G19" s="535">
        <v>1</v>
      </c>
      <c r="H19" s="536">
        <f>0+H17</f>
        <v>781.69</v>
      </c>
    </row>
    <row r="20" spans="1:8">
      <c r="A20" s="530">
        <v>3</v>
      </c>
      <c r="B20" s="531" t="s">
        <v>238</v>
      </c>
      <c r="C20" s="743" t="s">
        <v>330</v>
      </c>
      <c r="D20" s="743"/>
      <c r="E20" s="743"/>
      <c r="F20" s="257" t="s">
        <v>333</v>
      </c>
      <c r="G20" s="532">
        <v>1</v>
      </c>
      <c r="H20" s="533">
        <v>30</v>
      </c>
    </row>
    <row r="21" spans="1:8">
      <c r="A21" s="530">
        <v>4</v>
      </c>
      <c r="B21" s="531" t="s">
        <v>238</v>
      </c>
      <c r="C21" s="743" t="s">
        <v>501</v>
      </c>
      <c r="D21" s="743"/>
      <c r="E21" s="743"/>
      <c r="F21" s="257" t="s">
        <v>333</v>
      </c>
      <c r="G21" s="532">
        <v>1</v>
      </c>
      <c r="H21" s="533">
        <v>40459.120000000003</v>
      </c>
    </row>
    <row r="22" spans="1:8">
      <c r="A22" s="530">
        <v>5</v>
      </c>
      <c r="B22" s="531" t="s">
        <v>238</v>
      </c>
      <c r="C22" s="743" t="s">
        <v>502</v>
      </c>
      <c r="D22" s="743"/>
      <c r="E22" s="743"/>
      <c r="F22" s="257" t="s">
        <v>333</v>
      </c>
      <c r="G22" s="532">
        <v>1</v>
      </c>
      <c r="H22" s="533">
        <v>594.94000000000005</v>
      </c>
    </row>
    <row r="23" spans="1:8">
      <c r="A23" s="530"/>
      <c r="B23" s="531"/>
      <c r="C23" s="738" t="s">
        <v>332</v>
      </c>
      <c r="D23" s="738"/>
      <c r="E23" s="738"/>
      <c r="F23" s="534" t="s">
        <v>333</v>
      </c>
      <c r="G23" s="535">
        <v>1</v>
      </c>
      <c r="H23" s="536">
        <f>0+H20+H21</f>
        <v>40489.120000000003</v>
      </c>
    </row>
    <row r="24" spans="1:8">
      <c r="A24" s="530">
        <v>6</v>
      </c>
      <c r="B24" s="531" t="s">
        <v>246</v>
      </c>
      <c r="C24" s="743" t="s">
        <v>335</v>
      </c>
      <c r="D24" s="743"/>
      <c r="E24" s="743"/>
      <c r="F24" s="257" t="s">
        <v>331</v>
      </c>
      <c r="G24" s="532">
        <v>1</v>
      </c>
      <c r="H24" s="533">
        <v>70.010000000000005</v>
      </c>
    </row>
    <row r="25" spans="1:8">
      <c r="A25" s="530">
        <v>7</v>
      </c>
      <c r="B25" s="531" t="s">
        <v>246</v>
      </c>
      <c r="C25" s="743" t="s">
        <v>330</v>
      </c>
      <c r="D25" s="743"/>
      <c r="E25" s="743"/>
      <c r="F25" s="257" t="s">
        <v>331</v>
      </c>
      <c r="G25" s="532">
        <v>1</v>
      </c>
      <c r="H25" s="533">
        <v>97.11</v>
      </c>
    </row>
    <row r="26" spans="1:8">
      <c r="A26" s="530">
        <v>8</v>
      </c>
      <c r="B26" s="531" t="s">
        <v>246</v>
      </c>
      <c r="C26" s="743" t="s">
        <v>501</v>
      </c>
      <c r="D26" s="743"/>
      <c r="E26" s="743"/>
      <c r="F26" s="257" t="s">
        <v>331</v>
      </c>
      <c r="G26" s="532">
        <v>1</v>
      </c>
      <c r="H26" s="533">
        <v>658.15</v>
      </c>
    </row>
    <row r="27" spans="1:8">
      <c r="A27" s="530">
        <v>9</v>
      </c>
      <c r="B27" s="531" t="s">
        <v>246</v>
      </c>
      <c r="C27" s="743" t="s">
        <v>502</v>
      </c>
      <c r="D27" s="743"/>
      <c r="E27" s="743"/>
      <c r="F27" s="257" t="s">
        <v>331</v>
      </c>
      <c r="G27" s="532">
        <v>1</v>
      </c>
      <c r="H27" s="533">
        <v>11.7</v>
      </c>
    </row>
    <row r="28" spans="1:8">
      <c r="A28" s="530"/>
      <c r="B28" s="531"/>
      <c r="C28" s="738" t="s">
        <v>332</v>
      </c>
      <c r="D28" s="738"/>
      <c r="E28" s="738"/>
      <c r="F28" s="534" t="s">
        <v>331</v>
      </c>
      <c r="G28" s="535">
        <v>1</v>
      </c>
      <c r="H28" s="536">
        <f>0+H24+H25+H26</f>
        <v>825.27</v>
      </c>
    </row>
    <row r="29" spans="1:8">
      <c r="A29" s="530">
        <v>10</v>
      </c>
      <c r="B29" s="531" t="s">
        <v>246</v>
      </c>
      <c r="C29" s="743" t="s">
        <v>335</v>
      </c>
      <c r="D29" s="743"/>
      <c r="E29" s="743"/>
      <c r="F29" s="257" t="s">
        <v>333</v>
      </c>
      <c r="G29" s="532">
        <v>1</v>
      </c>
      <c r="H29" s="533">
        <v>82.95</v>
      </c>
    </row>
    <row r="30" spans="1:8">
      <c r="A30" s="530">
        <v>11</v>
      </c>
      <c r="B30" s="531" t="s">
        <v>246</v>
      </c>
      <c r="C30" s="743" t="s">
        <v>330</v>
      </c>
      <c r="D30" s="743"/>
      <c r="E30" s="743"/>
      <c r="F30" s="257" t="s">
        <v>333</v>
      </c>
      <c r="G30" s="532">
        <v>1</v>
      </c>
      <c r="H30" s="533">
        <v>642.19000000000005</v>
      </c>
    </row>
    <row r="31" spans="1:8">
      <c r="A31" s="530">
        <v>12</v>
      </c>
      <c r="B31" s="531" t="s">
        <v>246</v>
      </c>
      <c r="C31" s="743" t="s">
        <v>501</v>
      </c>
      <c r="D31" s="743"/>
      <c r="E31" s="743"/>
      <c r="F31" s="257" t="s">
        <v>333</v>
      </c>
      <c r="G31" s="532">
        <v>1</v>
      </c>
      <c r="H31" s="533">
        <v>21008.03</v>
      </c>
    </row>
    <row r="32" spans="1:8">
      <c r="A32" s="530">
        <v>13</v>
      </c>
      <c r="B32" s="531" t="s">
        <v>246</v>
      </c>
      <c r="C32" s="743" t="s">
        <v>502</v>
      </c>
      <c r="D32" s="743"/>
      <c r="E32" s="743"/>
      <c r="F32" s="257" t="s">
        <v>333</v>
      </c>
      <c r="G32" s="532">
        <v>1</v>
      </c>
      <c r="H32" s="533">
        <v>300.27999999999997</v>
      </c>
    </row>
    <row r="33" spans="1:8">
      <c r="A33" s="530"/>
      <c r="B33" s="531"/>
      <c r="C33" s="738" t="s">
        <v>332</v>
      </c>
      <c r="D33" s="738"/>
      <c r="E33" s="738"/>
      <c r="F33" s="534" t="s">
        <v>333</v>
      </c>
      <c r="G33" s="535">
        <v>1</v>
      </c>
      <c r="H33" s="536">
        <f>0+H29+H30+H31</f>
        <v>21733.17</v>
      </c>
    </row>
    <row r="34" spans="1:8">
      <c r="A34" s="525"/>
      <c r="B34" s="537"/>
      <c r="C34" s="736"/>
      <c r="D34" s="736"/>
      <c r="E34" s="736"/>
      <c r="F34" s="264"/>
      <c r="G34" s="538"/>
      <c r="H34" s="539"/>
    </row>
    <row r="35" spans="1:8">
      <c r="A35" s="525"/>
      <c r="B35" s="537"/>
      <c r="C35" s="537"/>
      <c r="D35" s="537"/>
      <c r="E35" s="537"/>
      <c r="F35" s="264"/>
      <c r="G35" s="538"/>
      <c r="H35" s="539"/>
    </row>
    <row r="38" spans="1:8">
      <c r="A38" s="736" t="s">
        <v>226</v>
      </c>
      <c r="B38" s="736"/>
      <c r="C38" s="736"/>
      <c r="D38" s="736"/>
      <c r="E38" s="737" t="s">
        <v>227</v>
      </c>
      <c r="F38" s="737"/>
      <c r="G38" s="737"/>
      <c r="H38" s="737"/>
    </row>
    <row r="39" spans="1:8">
      <c r="E39" s="735" t="s">
        <v>336</v>
      </c>
      <c r="F39" s="735"/>
      <c r="G39" s="735"/>
      <c r="H39" s="735"/>
    </row>
    <row r="42" spans="1:8">
      <c r="A42" s="736" t="s">
        <v>231</v>
      </c>
      <c r="B42" s="736"/>
      <c r="C42" s="736"/>
      <c r="D42" s="736"/>
      <c r="E42" s="737" t="s">
        <v>232</v>
      </c>
      <c r="F42" s="737"/>
      <c r="G42" s="737"/>
      <c r="H42" s="737"/>
    </row>
    <row r="43" spans="1:8">
      <c r="E43" s="735" t="s">
        <v>336</v>
      </c>
      <c r="F43" s="735"/>
      <c r="G43" s="735"/>
      <c r="H43" s="735"/>
    </row>
  </sheetData>
  <mergeCells count="3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A42:D42"/>
    <mergeCell ref="E42:H42"/>
    <mergeCell ref="E43:H43"/>
    <mergeCell ref="C32:E32"/>
    <mergeCell ref="C33:E33"/>
    <mergeCell ref="C34:E34"/>
    <mergeCell ref="A38:D38"/>
    <mergeCell ref="E38:H38"/>
    <mergeCell ref="E39:H39"/>
  </mergeCells>
  <printOptions horizontalCentered="1"/>
  <pageMargins left="0.59055118110236227" right="0.19685039370078741" top="0.59055118110236227" bottom="0.19685039370078741" header="0.19685039370078741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workbookViewId="0">
      <selection activeCell="F31" sqref="F31"/>
    </sheetView>
  </sheetViews>
  <sheetFormatPr defaultRowHeight="12"/>
  <cols>
    <col min="1" max="1" width="23.42578125" style="275" customWidth="1"/>
    <col min="2" max="2" width="7.85546875" style="275" customWidth="1"/>
    <col min="3" max="3" width="8.140625" style="275" customWidth="1"/>
    <col min="4" max="4" width="8.5703125" style="275" customWidth="1"/>
    <col min="5" max="5" width="7.5703125" style="275" customWidth="1"/>
    <col min="6" max="7" width="7.42578125" style="275" customWidth="1"/>
    <col min="8" max="8" width="9.28515625" style="275" customWidth="1"/>
    <col min="9" max="9" width="8.140625" style="275" customWidth="1"/>
    <col min="10" max="10" width="7.42578125" style="275" customWidth="1"/>
    <col min="11" max="11" width="8.140625" style="275" customWidth="1"/>
    <col min="12" max="12" width="8.85546875" style="275" customWidth="1"/>
    <col min="13" max="13" width="9.28515625" style="275" customWidth="1"/>
    <col min="14" max="14" width="9.140625" style="275"/>
    <col min="15" max="15" width="7.140625" style="275" customWidth="1"/>
    <col min="16" max="16" width="7.5703125" style="275" customWidth="1"/>
    <col min="17" max="17" width="5.140625" style="275" customWidth="1"/>
    <col min="18" max="18" width="5.28515625" style="275" customWidth="1"/>
    <col min="19" max="19" width="10.7109375" style="275" customWidth="1"/>
    <col min="20" max="16384" width="9.140625" style="275"/>
  </cols>
  <sheetData>
    <row r="1" spans="1:27" ht="12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774" t="s">
        <v>337</v>
      </c>
      <c r="O1" s="774"/>
      <c r="P1" s="774"/>
      <c r="Q1" s="774"/>
      <c r="R1" s="774"/>
      <c r="S1" s="774"/>
    </row>
    <row r="2" spans="1:27" ht="18" customHeight="1">
      <c r="A2" s="274"/>
      <c r="B2" s="775" t="s">
        <v>338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4"/>
      <c r="O2" s="774"/>
      <c r="P2" s="774"/>
      <c r="Q2" s="774"/>
      <c r="R2" s="774"/>
      <c r="S2" s="774"/>
    </row>
    <row r="3" spans="1:27" ht="9.75" customHeight="1">
      <c r="A3" s="274"/>
      <c r="B3" s="274"/>
      <c r="C3" s="274"/>
      <c r="D3" s="274"/>
      <c r="E3" s="274"/>
      <c r="F3" s="274"/>
      <c r="G3" s="274"/>
      <c r="H3" s="274" t="s">
        <v>339</v>
      </c>
      <c r="I3" s="276"/>
      <c r="J3" s="276"/>
      <c r="K3" s="276"/>
      <c r="L3" s="276"/>
      <c r="M3" s="276"/>
      <c r="N3" s="277"/>
      <c r="O3" s="277"/>
      <c r="P3" s="277"/>
      <c r="Q3" s="277"/>
      <c r="R3" s="277"/>
      <c r="S3" s="277"/>
    </row>
    <row r="4" spans="1:27" ht="0.75" customHeight="1">
      <c r="A4" s="274"/>
      <c r="B4" s="274"/>
      <c r="C4" s="274"/>
      <c r="D4" s="274"/>
      <c r="E4" s="274"/>
      <c r="F4" s="274"/>
      <c r="G4" s="274"/>
      <c r="H4" s="274"/>
      <c r="I4" s="276"/>
      <c r="J4" s="276"/>
      <c r="K4" s="276"/>
      <c r="L4" s="276"/>
      <c r="M4" s="276"/>
      <c r="N4" s="277"/>
      <c r="O4" s="277"/>
      <c r="P4" s="277"/>
      <c r="Q4" s="277"/>
      <c r="R4" s="277"/>
      <c r="S4" s="277"/>
      <c r="U4" s="278"/>
      <c r="V4" s="278"/>
      <c r="W4" s="278"/>
    </row>
    <row r="5" spans="1:27" ht="26.25" customHeight="1">
      <c r="A5" s="776" t="s">
        <v>384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278"/>
      <c r="U5" s="278"/>
      <c r="V5" s="278"/>
    </row>
    <row r="6" spans="1:27" ht="3" customHeight="1">
      <c r="A6" s="279"/>
      <c r="B6" s="279"/>
      <c r="C6" s="279"/>
      <c r="D6" s="279"/>
      <c r="E6" s="279"/>
      <c r="F6" s="279"/>
      <c r="G6" s="279"/>
      <c r="H6" s="279"/>
      <c r="I6" s="279"/>
      <c r="J6" s="777"/>
      <c r="K6" s="777"/>
      <c r="L6" s="777"/>
      <c r="M6" s="777"/>
      <c r="N6" s="279"/>
      <c r="O6" s="279"/>
      <c r="P6" s="279"/>
      <c r="Q6" s="279"/>
      <c r="R6" s="279"/>
      <c r="S6" s="279"/>
    </row>
    <row r="7" spans="1:27" ht="12" customHeight="1">
      <c r="A7" s="280"/>
      <c r="B7" s="280"/>
      <c r="C7" s="280"/>
      <c r="D7" s="778">
        <v>44015</v>
      </c>
      <c r="E7" s="777"/>
      <c r="F7" s="777"/>
      <c r="G7" s="777"/>
      <c r="H7" s="777"/>
      <c r="I7" s="777"/>
      <c r="J7" s="777"/>
      <c r="K7" s="777"/>
      <c r="L7" s="777"/>
      <c r="M7" s="281"/>
      <c r="N7" s="280"/>
      <c r="O7" s="280"/>
      <c r="P7" s="280"/>
      <c r="Q7" s="280"/>
      <c r="R7" s="280"/>
      <c r="S7" s="280"/>
    </row>
    <row r="8" spans="1:27" ht="8.25" customHeight="1">
      <c r="A8" s="280"/>
      <c r="B8" s="280"/>
      <c r="C8" s="280"/>
      <c r="D8" s="280"/>
      <c r="E8" s="779" t="s">
        <v>340</v>
      </c>
      <c r="F8" s="779"/>
      <c r="G8" s="779"/>
      <c r="H8" s="779"/>
      <c r="I8" s="779"/>
      <c r="J8" s="779"/>
      <c r="K8" s="779"/>
      <c r="L8" s="779"/>
      <c r="M8" s="281"/>
      <c r="N8" s="280"/>
      <c r="O8" s="280"/>
      <c r="P8" s="280"/>
      <c r="Q8" s="280"/>
      <c r="R8" s="280"/>
      <c r="S8" s="280"/>
    </row>
    <row r="9" spans="1:27" ht="0.75" customHeight="1">
      <c r="A9" s="282"/>
      <c r="B9" s="283"/>
      <c r="C9" s="283"/>
      <c r="D9" s="283"/>
      <c r="E9" s="283"/>
      <c r="F9" s="283"/>
      <c r="G9" s="283"/>
      <c r="H9" s="284"/>
      <c r="I9" s="284"/>
      <c r="J9" s="750"/>
      <c r="K9" s="750"/>
      <c r="L9" s="274"/>
      <c r="M9" s="274"/>
      <c r="N9" s="280"/>
      <c r="O9" s="280"/>
      <c r="P9" s="280"/>
      <c r="Q9" s="280"/>
      <c r="R9" s="280"/>
      <c r="S9" s="280"/>
    </row>
    <row r="10" spans="1:27" ht="12.75" customHeight="1">
      <c r="A10" s="284"/>
      <c r="B10" s="780" t="s">
        <v>341</v>
      </c>
      <c r="C10" s="781"/>
      <c r="D10" s="285" t="s">
        <v>342</v>
      </c>
      <c r="E10" s="286"/>
      <c r="F10" s="287"/>
      <c r="G10" s="287"/>
      <c r="H10" s="284"/>
      <c r="I10" s="284"/>
      <c r="J10" s="782"/>
      <c r="K10" s="782"/>
      <c r="L10" s="274"/>
      <c r="M10" s="274"/>
      <c r="N10" s="274"/>
      <c r="O10" s="274"/>
      <c r="P10" s="274"/>
      <c r="Q10" s="288"/>
      <c r="R10" s="288"/>
      <c r="S10" s="288"/>
    </row>
    <row r="11" spans="1:27" ht="21.75" customHeight="1">
      <c r="A11" s="289" t="s">
        <v>343</v>
      </c>
      <c r="B11" s="290" t="s">
        <v>344</v>
      </c>
      <c r="C11" s="290" t="s">
        <v>345</v>
      </c>
      <c r="D11" s="291" t="s">
        <v>346</v>
      </c>
      <c r="E11" s="292" t="s">
        <v>347</v>
      </c>
      <c r="F11" s="293"/>
      <c r="G11" s="287"/>
      <c r="H11" s="284"/>
      <c r="I11" s="284"/>
      <c r="J11" s="294"/>
      <c r="K11" s="294"/>
      <c r="L11" s="274"/>
      <c r="M11" s="274"/>
      <c r="N11" s="274"/>
      <c r="O11" s="274"/>
      <c r="P11" s="274"/>
      <c r="Q11" s="288"/>
      <c r="R11" s="288"/>
      <c r="S11" s="288"/>
    </row>
    <row r="12" spans="1:27" ht="14.25" customHeight="1">
      <c r="A12" s="295" t="s">
        <v>348</v>
      </c>
      <c r="B12" s="296">
        <v>1</v>
      </c>
      <c r="C12" s="296">
        <v>1</v>
      </c>
      <c r="D12" s="297" t="s">
        <v>349</v>
      </c>
      <c r="E12" s="298" t="s">
        <v>349</v>
      </c>
      <c r="F12" s="283"/>
      <c r="G12" s="283"/>
      <c r="H12" s="284"/>
      <c r="I12" s="299" t="s">
        <v>350</v>
      </c>
      <c r="J12" s="783" t="s">
        <v>235</v>
      </c>
      <c r="K12" s="783"/>
      <c r="L12" s="783"/>
      <c r="M12" s="783"/>
      <c r="N12" s="783"/>
      <c r="O12" s="783"/>
      <c r="P12" s="750"/>
      <c r="Q12" s="750"/>
      <c r="R12" s="772">
        <v>1</v>
      </c>
      <c r="S12" s="773"/>
    </row>
    <row r="13" spans="1:27" ht="14.25" customHeight="1">
      <c r="A13" s="295" t="s">
        <v>351</v>
      </c>
      <c r="B13" s="300">
        <v>14</v>
      </c>
      <c r="C13" s="300">
        <v>14</v>
      </c>
      <c r="D13" s="301">
        <v>14</v>
      </c>
      <c r="E13" s="302">
        <v>14</v>
      </c>
      <c r="F13" s="303"/>
      <c r="G13" s="303"/>
      <c r="H13" s="284"/>
      <c r="I13" s="756"/>
      <c r="J13" s="756"/>
      <c r="K13" s="756"/>
      <c r="L13" s="756"/>
      <c r="M13" s="756"/>
      <c r="N13" s="756"/>
      <c r="O13" s="756"/>
      <c r="P13" s="274"/>
      <c r="Q13" s="288"/>
      <c r="R13" s="288"/>
      <c r="S13" s="288"/>
    </row>
    <row r="14" spans="1:27" ht="14.25" customHeight="1">
      <c r="A14" s="295" t="s">
        <v>352</v>
      </c>
      <c r="B14" s="300">
        <v>241</v>
      </c>
      <c r="C14" s="300">
        <v>239</v>
      </c>
      <c r="D14" s="300">
        <v>241</v>
      </c>
      <c r="E14" s="302">
        <v>240</v>
      </c>
      <c r="F14" s="303"/>
      <c r="G14" s="303"/>
      <c r="H14" s="284"/>
      <c r="I14" s="304" t="s">
        <v>353</v>
      </c>
      <c r="J14" s="304"/>
      <c r="K14" s="305"/>
      <c r="L14" s="305"/>
      <c r="M14" s="306"/>
      <c r="N14" s="284"/>
      <c r="O14" s="284"/>
      <c r="P14" s="307">
        <v>9</v>
      </c>
      <c r="Q14" s="307">
        <v>2</v>
      </c>
      <c r="R14" s="308">
        <v>1</v>
      </c>
      <c r="S14" s="308">
        <v>1</v>
      </c>
    </row>
    <row r="15" spans="1:27" ht="4.5" customHeight="1" thickBot="1">
      <c r="A15" s="309"/>
      <c r="B15" s="310"/>
      <c r="C15" s="310"/>
      <c r="D15" s="311"/>
      <c r="E15" s="304"/>
      <c r="F15" s="304"/>
      <c r="G15" s="304"/>
      <c r="H15" s="306"/>
      <c r="I15" s="284"/>
      <c r="J15" s="284"/>
      <c r="K15" s="284"/>
      <c r="L15" s="274"/>
      <c r="M15" s="312"/>
      <c r="N15" s="274"/>
      <c r="O15" s="274"/>
      <c r="P15" s="274"/>
      <c r="Q15" s="312"/>
      <c r="R15" s="312"/>
      <c r="S15" s="312"/>
    </row>
    <row r="16" spans="1:27" ht="13.5" customHeight="1">
      <c r="A16" s="757" t="s">
        <v>354</v>
      </c>
      <c r="B16" s="759" t="s">
        <v>355</v>
      </c>
      <c r="C16" s="760"/>
      <c r="D16" s="760"/>
      <c r="E16" s="760"/>
      <c r="F16" s="760"/>
      <c r="G16" s="761"/>
      <c r="H16" s="762" t="s">
        <v>356</v>
      </c>
      <c r="I16" s="763"/>
      <c r="J16" s="763"/>
      <c r="K16" s="763"/>
      <c r="L16" s="764"/>
      <c r="M16" s="762" t="s">
        <v>357</v>
      </c>
      <c r="N16" s="763"/>
      <c r="O16" s="763"/>
      <c r="P16" s="763"/>
      <c r="Q16" s="763"/>
      <c r="R16" s="763"/>
      <c r="S16" s="764"/>
      <c r="U16" s="313"/>
      <c r="V16" s="314"/>
      <c r="W16" s="314"/>
      <c r="X16" s="314"/>
      <c r="Y16" s="314"/>
      <c r="Z16" s="314"/>
      <c r="AA16" s="314"/>
    </row>
    <row r="17" spans="1:27" ht="13.5" customHeight="1">
      <c r="A17" s="758"/>
      <c r="B17" s="765" t="s">
        <v>358</v>
      </c>
      <c r="C17" s="766"/>
      <c r="D17" s="766"/>
      <c r="E17" s="767" t="s">
        <v>341</v>
      </c>
      <c r="F17" s="768"/>
      <c r="G17" s="769"/>
      <c r="H17" s="755" t="s">
        <v>359</v>
      </c>
      <c r="I17" s="752" t="s">
        <v>360</v>
      </c>
      <c r="J17" s="752" t="s">
        <v>361</v>
      </c>
      <c r="K17" s="753" t="s">
        <v>362</v>
      </c>
      <c r="L17" s="754" t="s">
        <v>332</v>
      </c>
      <c r="M17" s="755" t="s">
        <v>359</v>
      </c>
      <c r="N17" s="752" t="s">
        <v>360</v>
      </c>
      <c r="O17" s="752" t="s">
        <v>361</v>
      </c>
      <c r="P17" s="753" t="s">
        <v>363</v>
      </c>
      <c r="Q17" s="752" t="s">
        <v>364</v>
      </c>
      <c r="R17" s="752" t="s">
        <v>365</v>
      </c>
      <c r="S17" s="770" t="s">
        <v>332</v>
      </c>
      <c r="U17" s="313"/>
      <c r="V17" s="314"/>
      <c r="W17" s="314"/>
      <c r="X17" s="314"/>
      <c r="Y17" s="314"/>
      <c r="Z17" s="314"/>
      <c r="AA17" s="314"/>
    </row>
    <row r="18" spans="1:27" ht="70.5" customHeight="1">
      <c r="A18" s="758"/>
      <c r="B18" s="315" t="s">
        <v>344</v>
      </c>
      <c r="C18" s="316" t="s">
        <v>366</v>
      </c>
      <c r="D18" s="316" t="s">
        <v>367</v>
      </c>
      <c r="E18" s="317" t="s">
        <v>344</v>
      </c>
      <c r="F18" s="316" t="s">
        <v>366</v>
      </c>
      <c r="G18" s="318" t="s">
        <v>368</v>
      </c>
      <c r="H18" s="755"/>
      <c r="I18" s="752"/>
      <c r="J18" s="752"/>
      <c r="K18" s="753"/>
      <c r="L18" s="754"/>
      <c r="M18" s="755"/>
      <c r="N18" s="752"/>
      <c r="O18" s="752"/>
      <c r="P18" s="753"/>
      <c r="Q18" s="752"/>
      <c r="R18" s="752"/>
      <c r="S18" s="771"/>
    </row>
    <row r="19" spans="1:27" ht="10.5" customHeight="1">
      <c r="A19" s="319">
        <v>1</v>
      </c>
      <c r="B19" s="320">
        <v>2</v>
      </c>
      <c r="C19" s="321">
        <v>3</v>
      </c>
      <c r="D19" s="321">
        <v>4</v>
      </c>
      <c r="E19" s="322">
        <v>5</v>
      </c>
      <c r="F19" s="321">
        <v>6</v>
      </c>
      <c r="G19" s="323">
        <v>7</v>
      </c>
      <c r="H19" s="324">
        <v>8</v>
      </c>
      <c r="I19" s="322">
        <v>9</v>
      </c>
      <c r="J19" s="322">
        <v>10</v>
      </c>
      <c r="K19" s="322">
        <v>11</v>
      </c>
      <c r="L19" s="325">
        <v>12</v>
      </c>
      <c r="M19" s="324">
        <v>13</v>
      </c>
      <c r="N19" s="322">
        <v>14</v>
      </c>
      <c r="O19" s="322">
        <v>15</v>
      </c>
      <c r="P19" s="322">
        <v>16</v>
      </c>
      <c r="Q19" s="322">
        <v>17</v>
      </c>
      <c r="R19" s="322">
        <v>18</v>
      </c>
      <c r="S19" s="325">
        <v>19</v>
      </c>
    </row>
    <row r="20" spans="1:27" ht="21" customHeight="1">
      <c r="A20" s="326" t="s">
        <v>369</v>
      </c>
      <c r="B20" s="327">
        <v>1.75</v>
      </c>
      <c r="C20" s="328">
        <v>1.75</v>
      </c>
      <c r="D20" s="328">
        <v>1.75</v>
      </c>
      <c r="E20" s="329">
        <v>1.75</v>
      </c>
      <c r="F20" s="328">
        <v>1.75</v>
      </c>
      <c r="G20" s="330">
        <v>1.75</v>
      </c>
      <c r="H20" s="331">
        <f>21000+3990</f>
        <v>24990</v>
      </c>
      <c r="I20" s="328">
        <v>2950</v>
      </c>
      <c r="J20" s="328"/>
      <c r="K20" s="328"/>
      <c r="L20" s="332">
        <f t="shared" ref="L20:L39" si="0">SUM(H20:K20)</f>
        <v>27940</v>
      </c>
      <c r="M20" s="331">
        <f>23152.27-2927.35</f>
        <v>20224.920000000002</v>
      </c>
      <c r="N20" s="328">
        <f>2927.35</f>
        <v>2927.35</v>
      </c>
      <c r="O20" s="328"/>
      <c r="P20" s="328"/>
      <c r="Q20" s="328"/>
      <c r="R20" s="328"/>
      <c r="S20" s="332">
        <f t="shared" ref="S20:S39" si="1">SUM(M20:R20)</f>
        <v>23152.27</v>
      </c>
    </row>
    <row r="21" spans="1:27" ht="14.25" customHeight="1">
      <c r="A21" s="333" t="s">
        <v>370</v>
      </c>
      <c r="B21" s="334">
        <v>1.75</v>
      </c>
      <c r="C21" s="328">
        <v>1.75</v>
      </c>
      <c r="D21" s="328">
        <v>1.75</v>
      </c>
      <c r="E21" s="329">
        <v>1.75</v>
      </c>
      <c r="F21" s="328">
        <v>1.75</v>
      </c>
      <c r="G21" s="330">
        <v>1.75</v>
      </c>
      <c r="H21" s="331">
        <f>H20</f>
        <v>24990</v>
      </c>
      <c r="I21" s="328">
        <f>I20</f>
        <v>2950</v>
      </c>
      <c r="J21" s="328"/>
      <c r="K21" s="328"/>
      <c r="L21" s="332">
        <f t="shared" si="0"/>
        <v>27940</v>
      </c>
      <c r="M21" s="331">
        <f>M20</f>
        <v>20224.920000000002</v>
      </c>
      <c r="N21" s="328">
        <f>N20</f>
        <v>2927.35</v>
      </c>
      <c r="O21" s="328"/>
      <c r="P21" s="328"/>
      <c r="Q21" s="328"/>
      <c r="R21" s="328"/>
      <c r="S21" s="332">
        <f t="shared" si="1"/>
        <v>23152.27</v>
      </c>
    </row>
    <row r="22" spans="1:27" ht="14.25" customHeight="1">
      <c r="A22" s="335" t="s">
        <v>371</v>
      </c>
      <c r="B22" s="334">
        <v>19.87</v>
      </c>
      <c r="C22" s="328">
        <v>19.87</v>
      </c>
      <c r="D22" s="328">
        <v>19.87</v>
      </c>
      <c r="E22" s="329">
        <v>19.87</v>
      </c>
      <c r="F22" s="328">
        <v>19.87</v>
      </c>
      <c r="G22" s="330">
        <v>19.87</v>
      </c>
      <c r="H22" s="331">
        <f>207100+20000</f>
        <v>227100</v>
      </c>
      <c r="I22" s="328"/>
      <c r="J22" s="328"/>
      <c r="K22" s="328"/>
      <c r="L22" s="332">
        <f t="shared" si="0"/>
        <v>227100</v>
      </c>
      <c r="M22" s="331">
        <f>207640.18-562.13</f>
        <v>207078.05</v>
      </c>
      <c r="N22" s="328"/>
      <c r="O22" s="328"/>
      <c r="P22" s="328"/>
      <c r="Q22" s="329"/>
      <c r="R22" s="329"/>
      <c r="S22" s="332">
        <f t="shared" si="1"/>
        <v>207078.05</v>
      </c>
    </row>
    <row r="23" spans="1:27" ht="14.25" customHeight="1">
      <c r="A23" s="333" t="s">
        <v>370</v>
      </c>
      <c r="B23" s="334">
        <v>19.87</v>
      </c>
      <c r="C23" s="328">
        <v>19.87</v>
      </c>
      <c r="D23" s="328">
        <f>D22</f>
        <v>19.87</v>
      </c>
      <c r="E23" s="328">
        <f t="shared" ref="E23:G23" si="2">E22</f>
        <v>19.87</v>
      </c>
      <c r="F23" s="328">
        <f t="shared" si="2"/>
        <v>19.87</v>
      </c>
      <c r="G23" s="328">
        <f t="shared" si="2"/>
        <v>19.87</v>
      </c>
      <c r="H23" s="331">
        <f>H22</f>
        <v>227100</v>
      </c>
      <c r="I23" s="328"/>
      <c r="J23" s="328"/>
      <c r="K23" s="328"/>
      <c r="L23" s="332">
        <f t="shared" si="0"/>
        <v>227100</v>
      </c>
      <c r="M23" s="331">
        <f>M22</f>
        <v>207078.05</v>
      </c>
      <c r="N23" s="328"/>
      <c r="O23" s="328"/>
      <c r="P23" s="328"/>
      <c r="Q23" s="329"/>
      <c r="R23" s="329"/>
      <c r="S23" s="332">
        <f t="shared" si="1"/>
        <v>207078.05</v>
      </c>
    </row>
    <row r="24" spans="1:27" ht="14.25" customHeight="1">
      <c r="A24" s="336" t="s">
        <v>372</v>
      </c>
      <c r="B24" s="337">
        <f>7.31-1.75</f>
        <v>5.56</v>
      </c>
      <c r="C24" s="338">
        <f>5.56</f>
        <v>5.56</v>
      </c>
      <c r="D24" s="339">
        <v>5.56</v>
      </c>
      <c r="E24" s="340">
        <v>5.26</v>
      </c>
      <c r="F24" s="338">
        <v>3.55</v>
      </c>
      <c r="G24" s="341">
        <v>4.9800000000000004</v>
      </c>
      <c r="H24" s="331">
        <v>38000</v>
      </c>
      <c r="I24" s="338"/>
      <c r="J24" s="338"/>
      <c r="K24" s="339"/>
      <c r="L24" s="332">
        <f t="shared" si="0"/>
        <v>38000</v>
      </c>
      <c r="M24" s="331">
        <f>17090.79+20867.44</f>
        <v>37958.229999999996</v>
      </c>
      <c r="N24" s="338"/>
      <c r="O24" s="338"/>
      <c r="P24" s="338"/>
      <c r="Q24" s="340"/>
      <c r="R24" s="340"/>
      <c r="S24" s="332">
        <f t="shared" si="1"/>
        <v>37958.229999999996</v>
      </c>
    </row>
    <row r="25" spans="1:27" ht="14.25" customHeight="1">
      <c r="A25" s="342" t="s">
        <v>373</v>
      </c>
      <c r="B25" s="343">
        <f>3.75-1.75</f>
        <v>2</v>
      </c>
      <c r="C25" s="338">
        <v>2</v>
      </c>
      <c r="D25" s="339">
        <v>2</v>
      </c>
      <c r="E25" s="340">
        <v>2</v>
      </c>
      <c r="F25" s="338">
        <v>2</v>
      </c>
      <c r="G25" s="341">
        <v>2</v>
      </c>
      <c r="H25" s="331">
        <v>21000</v>
      </c>
      <c r="I25" s="338"/>
      <c r="J25" s="338"/>
      <c r="K25" s="339"/>
      <c r="L25" s="332">
        <f t="shared" si="0"/>
        <v>21000</v>
      </c>
      <c r="M25" s="331">
        <f>20867.44</f>
        <v>20867.439999999999</v>
      </c>
      <c r="N25" s="338"/>
      <c r="O25" s="338"/>
      <c r="P25" s="338"/>
      <c r="Q25" s="340"/>
      <c r="R25" s="340"/>
      <c r="S25" s="332">
        <f t="shared" si="1"/>
        <v>20867.439999999999</v>
      </c>
    </row>
    <row r="26" spans="1:27" ht="14.25" customHeight="1">
      <c r="A26" s="344" t="s">
        <v>374</v>
      </c>
      <c r="B26" s="343">
        <v>3</v>
      </c>
      <c r="C26" s="338">
        <v>3</v>
      </c>
      <c r="D26" s="339">
        <v>3</v>
      </c>
      <c r="E26" s="340">
        <v>3</v>
      </c>
      <c r="F26" s="338">
        <v>3</v>
      </c>
      <c r="G26" s="341">
        <v>3</v>
      </c>
      <c r="H26" s="331">
        <v>26000</v>
      </c>
      <c r="I26" s="338"/>
      <c r="J26" s="338"/>
      <c r="K26" s="339"/>
      <c r="L26" s="332">
        <f t="shared" si="0"/>
        <v>26000</v>
      </c>
      <c r="M26" s="331">
        <f>9998.15+4743.88+5936.83+5278.18-137.33</f>
        <v>25819.71</v>
      </c>
      <c r="N26" s="338"/>
      <c r="O26" s="338"/>
      <c r="P26" s="338"/>
      <c r="Q26" s="340"/>
      <c r="R26" s="340"/>
      <c r="S26" s="332">
        <f t="shared" si="1"/>
        <v>25819.71</v>
      </c>
    </row>
    <row r="27" spans="1:27" ht="14.25" customHeight="1">
      <c r="A27" s="342" t="s">
        <v>373</v>
      </c>
      <c r="B27" s="337">
        <v>2.25</v>
      </c>
      <c r="C27" s="338">
        <v>2.25</v>
      </c>
      <c r="D27" s="339">
        <v>2.25</v>
      </c>
      <c r="E27" s="340">
        <v>2.25</v>
      </c>
      <c r="F27" s="338">
        <v>2.25</v>
      </c>
      <c r="G27" s="341">
        <v>2.25</v>
      </c>
      <c r="H27" s="331">
        <v>26000</v>
      </c>
      <c r="I27" s="338"/>
      <c r="J27" s="338"/>
      <c r="K27" s="339"/>
      <c r="L27" s="332">
        <f t="shared" si="0"/>
        <v>26000</v>
      </c>
      <c r="M27" s="331">
        <f>9998.15+4743.88+5936.83+5278.18-137.33</f>
        <v>25819.71</v>
      </c>
      <c r="N27" s="338"/>
      <c r="O27" s="338"/>
      <c r="P27" s="338"/>
      <c r="Q27" s="340"/>
      <c r="R27" s="340"/>
      <c r="S27" s="332">
        <f t="shared" si="1"/>
        <v>25819.71</v>
      </c>
    </row>
    <row r="28" spans="1:27" ht="14.25" customHeight="1">
      <c r="A28" s="336" t="s">
        <v>375</v>
      </c>
      <c r="B28" s="343">
        <v>1.5</v>
      </c>
      <c r="C28" s="338">
        <v>1.5</v>
      </c>
      <c r="D28" s="339">
        <v>1.5</v>
      </c>
      <c r="E28" s="340">
        <v>1.5</v>
      </c>
      <c r="F28" s="338">
        <v>0</v>
      </c>
      <c r="G28" s="341">
        <v>1.5</v>
      </c>
      <c r="H28" s="331">
        <v>8000</v>
      </c>
      <c r="I28" s="338"/>
      <c r="J28" s="338"/>
      <c r="K28" s="339"/>
      <c r="L28" s="332">
        <f t="shared" si="0"/>
        <v>8000</v>
      </c>
      <c r="M28" s="331">
        <f>7629.67</f>
        <v>7629.67</v>
      </c>
      <c r="N28" s="338"/>
      <c r="O28" s="338"/>
      <c r="P28" s="338"/>
      <c r="Q28" s="340"/>
      <c r="R28" s="340"/>
      <c r="S28" s="332">
        <f t="shared" si="1"/>
        <v>7629.67</v>
      </c>
    </row>
    <row r="29" spans="1:27" ht="14.25" customHeight="1">
      <c r="A29" s="342" t="s">
        <v>373</v>
      </c>
      <c r="B29" s="343">
        <v>0</v>
      </c>
      <c r="C29" s="338">
        <v>0</v>
      </c>
      <c r="D29" s="339">
        <v>0.25</v>
      </c>
      <c r="E29" s="340">
        <v>0</v>
      </c>
      <c r="F29" s="338">
        <v>0</v>
      </c>
      <c r="G29" s="341">
        <v>0.25</v>
      </c>
      <c r="H29" s="331">
        <v>3000</v>
      </c>
      <c r="I29" s="338"/>
      <c r="J29" s="338"/>
      <c r="K29" s="339"/>
      <c r="L29" s="332">
        <f t="shared" si="0"/>
        <v>3000</v>
      </c>
      <c r="M29" s="331">
        <f>2501.68</f>
        <v>2501.6799999999998</v>
      </c>
      <c r="N29" s="338"/>
      <c r="O29" s="338"/>
      <c r="P29" s="338"/>
      <c r="Q29" s="340"/>
      <c r="R29" s="340"/>
      <c r="S29" s="332">
        <f t="shared" si="1"/>
        <v>2501.6799999999998</v>
      </c>
    </row>
    <row r="30" spans="1:27" ht="14.25" customHeight="1">
      <c r="A30" s="345" t="s">
        <v>376</v>
      </c>
      <c r="B30" s="343">
        <v>1</v>
      </c>
      <c r="C30" s="338">
        <v>1</v>
      </c>
      <c r="D30" s="339">
        <v>1</v>
      </c>
      <c r="E30" s="340">
        <v>1</v>
      </c>
      <c r="F30" s="338">
        <v>1</v>
      </c>
      <c r="G30" s="341">
        <v>1</v>
      </c>
      <c r="H30" s="331">
        <v>3500</v>
      </c>
      <c r="I30" s="338">
        <v>110</v>
      </c>
      <c r="J30" s="338"/>
      <c r="K30" s="339"/>
      <c r="L30" s="332">
        <f t="shared" si="0"/>
        <v>3610</v>
      </c>
      <c r="M30" s="331">
        <f>3447.07-92.94-109.02</f>
        <v>3245.11</v>
      </c>
      <c r="N30" s="338">
        <f>109.02</f>
        <v>109.02</v>
      </c>
      <c r="O30" s="338"/>
      <c r="P30" s="338"/>
      <c r="Q30" s="340"/>
      <c r="R30" s="340"/>
      <c r="S30" s="332">
        <f t="shared" si="1"/>
        <v>3354.13</v>
      </c>
    </row>
    <row r="31" spans="1:27" ht="14.25" customHeight="1">
      <c r="A31" s="342" t="s">
        <v>373</v>
      </c>
      <c r="B31" s="343">
        <v>1</v>
      </c>
      <c r="C31" s="338">
        <v>1</v>
      </c>
      <c r="D31" s="339">
        <v>1</v>
      </c>
      <c r="E31" s="340">
        <v>1</v>
      </c>
      <c r="F31" s="338">
        <v>0</v>
      </c>
      <c r="G31" s="341">
        <v>0.35</v>
      </c>
      <c r="H31" s="331">
        <v>3500</v>
      </c>
      <c r="I31" s="338">
        <v>60</v>
      </c>
      <c r="J31" s="338"/>
      <c r="K31" s="339"/>
      <c r="L31" s="332">
        <f t="shared" si="0"/>
        <v>3560</v>
      </c>
      <c r="M31" s="331">
        <f>2182.84-53.24</f>
        <v>2129.6000000000004</v>
      </c>
      <c r="N31" s="338">
        <v>53.24</v>
      </c>
      <c r="O31" s="338"/>
      <c r="P31" s="338"/>
      <c r="Q31" s="340"/>
      <c r="R31" s="340"/>
      <c r="S31" s="332">
        <f t="shared" si="1"/>
        <v>2182.84</v>
      </c>
    </row>
    <row r="32" spans="1:27" ht="14.25" customHeight="1">
      <c r="A32" s="336" t="s">
        <v>377</v>
      </c>
      <c r="B32" s="337">
        <v>23.85</v>
      </c>
      <c r="C32" s="338">
        <v>23.85</v>
      </c>
      <c r="D32" s="339">
        <v>23.85</v>
      </c>
      <c r="E32" s="340">
        <v>23.6</v>
      </c>
      <c r="F32" s="338">
        <v>23.6</v>
      </c>
      <c r="G32" s="341">
        <v>23.6</v>
      </c>
      <c r="H32" s="331">
        <f>137100-3600-22050</f>
        <v>111450</v>
      </c>
      <c r="I32" s="338">
        <v>3600</v>
      </c>
      <c r="J32" s="338"/>
      <c r="K32" s="339"/>
      <c r="L32" s="332">
        <f t="shared" si="0"/>
        <v>115050</v>
      </c>
      <c r="M32" s="331">
        <f>31963.85-878.46-2157.77+79605.49-225.66-1420.85+300.13</f>
        <v>107186.73</v>
      </c>
      <c r="N32" s="338">
        <f>2157.77+1420.85</f>
        <v>3578.62</v>
      </c>
      <c r="O32" s="338">
        <f>878.46</f>
        <v>878.46</v>
      </c>
      <c r="P32" s="338"/>
      <c r="Q32" s="340"/>
      <c r="R32" s="340"/>
      <c r="S32" s="332">
        <f t="shared" si="1"/>
        <v>111643.81</v>
      </c>
    </row>
    <row r="33" spans="1:19" ht="13.5" thickBot="1">
      <c r="A33" s="346" t="s">
        <v>378</v>
      </c>
      <c r="B33" s="347">
        <v>11.25</v>
      </c>
      <c r="C33" s="348">
        <v>11.25</v>
      </c>
      <c r="D33" s="349">
        <v>11.25</v>
      </c>
      <c r="E33" s="350">
        <v>11</v>
      </c>
      <c r="F33" s="348">
        <v>11</v>
      </c>
      <c r="G33" s="351">
        <v>11</v>
      </c>
      <c r="H33" s="352">
        <v>43875</v>
      </c>
      <c r="I33" s="348"/>
      <c r="J33" s="348"/>
      <c r="K33" s="349"/>
      <c r="L33" s="353">
        <f t="shared" si="0"/>
        <v>43875</v>
      </c>
      <c r="M33" s="354">
        <f>23754.35-49.57+910.5+3642+3642+5364.1-22.79+3422.87-11.25</f>
        <v>40652.21</v>
      </c>
      <c r="N33" s="348"/>
      <c r="O33" s="348"/>
      <c r="P33" s="348"/>
      <c r="Q33" s="350"/>
      <c r="R33" s="350"/>
      <c r="S33" s="353">
        <f t="shared" si="1"/>
        <v>40652.21</v>
      </c>
    </row>
    <row r="34" spans="1:19" ht="12.75">
      <c r="A34" s="355" t="s">
        <v>332</v>
      </c>
      <c r="B34" s="356">
        <f>SUM(B20,B24,B26,B28,B30,B32,B22)</f>
        <v>56.53</v>
      </c>
      <c r="C34" s="357">
        <f t="shared" ref="C34:R34" si="3">SUM(C20,C24,C26,C28,C30,C32,C22)</f>
        <v>56.53</v>
      </c>
      <c r="D34" s="357">
        <f t="shared" si="3"/>
        <v>56.53</v>
      </c>
      <c r="E34" s="357">
        <f>SUM(E20,E24,E26,E28,E30,E32,E22)</f>
        <v>55.980000000000004</v>
      </c>
      <c r="F34" s="357">
        <f>SUM(F20,F24,F26,F28,F30,F32,F22)</f>
        <v>52.77000000000001</v>
      </c>
      <c r="G34" s="358">
        <f t="shared" si="3"/>
        <v>55.7</v>
      </c>
      <c r="H34" s="359">
        <f t="shared" si="3"/>
        <v>439040</v>
      </c>
      <c r="I34" s="360">
        <f t="shared" si="3"/>
        <v>6660</v>
      </c>
      <c r="J34" s="360">
        <f t="shared" si="3"/>
        <v>0</v>
      </c>
      <c r="K34" s="360">
        <f t="shared" si="3"/>
        <v>0</v>
      </c>
      <c r="L34" s="361">
        <f t="shared" si="0"/>
        <v>445700</v>
      </c>
      <c r="M34" s="359">
        <f t="shared" si="3"/>
        <v>409142.42</v>
      </c>
      <c r="N34" s="360">
        <f t="shared" si="3"/>
        <v>6614.99</v>
      </c>
      <c r="O34" s="360">
        <f t="shared" si="3"/>
        <v>878.46</v>
      </c>
      <c r="P34" s="360">
        <f t="shared" si="3"/>
        <v>0</v>
      </c>
      <c r="Q34" s="360">
        <f t="shared" si="3"/>
        <v>0</v>
      </c>
      <c r="R34" s="360">
        <f t="shared" si="3"/>
        <v>0</v>
      </c>
      <c r="S34" s="361">
        <f t="shared" si="1"/>
        <v>416635.87</v>
      </c>
    </row>
    <row r="35" spans="1:19" ht="13.5" thickBot="1">
      <c r="A35" s="362" t="s">
        <v>379</v>
      </c>
      <c r="B35" s="363">
        <f>SUM(B21,B25,B27,B29,B31,B23)</f>
        <v>26.87</v>
      </c>
      <c r="C35" s="364">
        <f t="shared" ref="C35:R35" si="4">SUM(C21,C25,C27,C29,C31,C23)</f>
        <v>26.87</v>
      </c>
      <c r="D35" s="364">
        <f t="shared" si="4"/>
        <v>27.12</v>
      </c>
      <c r="E35" s="364">
        <f t="shared" si="4"/>
        <v>26.87</v>
      </c>
      <c r="F35" s="364">
        <f t="shared" si="4"/>
        <v>25.87</v>
      </c>
      <c r="G35" s="365">
        <f t="shared" si="4"/>
        <v>26.47</v>
      </c>
      <c r="H35" s="366">
        <f t="shared" si="4"/>
        <v>305590</v>
      </c>
      <c r="I35" s="367">
        <f t="shared" si="4"/>
        <v>3010</v>
      </c>
      <c r="J35" s="367">
        <f t="shared" si="4"/>
        <v>0</v>
      </c>
      <c r="K35" s="367">
        <f t="shared" si="4"/>
        <v>0</v>
      </c>
      <c r="L35" s="368">
        <f t="shared" si="0"/>
        <v>308600</v>
      </c>
      <c r="M35" s="366">
        <f t="shared" si="4"/>
        <v>278621.40000000002</v>
      </c>
      <c r="N35" s="367">
        <f t="shared" si="4"/>
        <v>2980.5899999999997</v>
      </c>
      <c r="O35" s="367">
        <f t="shared" si="4"/>
        <v>0</v>
      </c>
      <c r="P35" s="367">
        <f t="shared" si="4"/>
        <v>0</v>
      </c>
      <c r="Q35" s="367">
        <f t="shared" si="4"/>
        <v>0</v>
      </c>
      <c r="R35" s="367">
        <f t="shared" si="4"/>
        <v>0</v>
      </c>
      <c r="S35" s="368">
        <f t="shared" si="1"/>
        <v>281601.99000000005</v>
      </c>
    </row>
    <row r="36" spans="1:19" ht="12.75">
      <c r="A36" s="369" t="s">
        <v>380</v>
      </c>
      <c r="B36" s="370">
        <f>SUM(B20,B24,B26,B22)</f>
        <v>30.18</v>
      </c>
      <c r="C36" s="371">
        <f t="shared" ref="C36:R37" si="5">SUM(C20,C24,C26,C22)</f>
        <v>30.18</v>
      </c>
      <c r="D36" s="371">
        <f t="shared" si="5"/>
        <v>30.18</v>
      </c>
      <c r="E36" s="371">
        <f>SUM(E20,E24,E26,E22)</f>
        <v>29.880000000000003</v>
      </c>
      <c r="F36" s="371">
        <f>SUM(F20,F24,F26,F22)</f>
        <v>28.17</v>
      </c>
      <c r="G36" s="372">
        <f t="shared" si="5"/>
        <v>29.6</v>
      </c>
      <c r="H36" s="373">
        <f t="shared" si="5"/>
        <v>316090</v>
      </c>
      <c r="I36" s="374">
        <f t="shared" si="5"/>
        <v>2950</v>
      </c>
      <c r="J36" s="374">
        <f t="shared" si="5"/>
        <v>0</v>
      </c>
      <c r="K36" s="374">
        <f t="shared" si="5"/>
        <v>0</v>
      </c>
      <c r="L36" s="375">
        <f t="shared" si="0"/>
        <v>319040</v>
      </c>
      <c r="M36" s="373">
        <f t="shared" si="5"/>
        <v>291080.90999999997</v>
      </c>
      <c r="N36" s="374">
        <f t="shared" si="5"/>
        <v>2927.35</v>
      </c>
      <c r="O36" s="374">
        <f t="shared" si="5"/>
        <v>0</v>
      </c>
      <c r="P36" s="374">
        <f t="shared" si="5"/>
        <v>0</v>
      </c>
      <c r="Q36" s="374">
        <f t="shared" si="5"/>
        <v>0</v>
      </c>
      <c r="R36" s="374">
        <f t="shared" si="5"/>
        <v>0</v>
      </c>
      <c r="S36" s="375">
        <f t="shared" si="1"/>
        <v>294008.25999999995</v>
      </c>
    </row>
    <row r="37" spans="1:19" ht="12.75">
      <c r="A37" s="376" t="s">
        <v>373</v>
      </c>
      <c r="B37" s="377">
        <f>SUM(B21,B25,B27,B23)</f>
        <v>25.87</v>
      </c>
      <c r="C37" s="378">
        <f>SUM(C21,C25,C27,C23)</f>
        <v>25.87</v>
      </c>
      <c r="D37" s="378">
        <f t="shared" si="5"/>
        <v>25.87</v>
      </c>
      <c r="E37" s="378">
        <f t="shared" si="5"/>
        <v>25.87</v>
      </c>
      <c r="F37" s="378">
        <f t="shared" si="5"/>
        <v>25.87</v>
      </c>
      <c r="G37" s="379">
        <f t="shared" si="5"/>
        <v>25.87</v>
      </c>
      <c r="H37" s="380">
        <f t="shared" si="5"/>
        <v>299090</v>
      </c>
      <c r="I37" s="381">
        <f t="shared" si="5"/>
        <v>2950</v>
      </c>
      <c r="J37" s="381">
        <f t="shared" si="5"/>
        <v>0</v>
      </c>
      <c r="K37" s="381">
        <f t="shared" si="5"/>
        <v>0</v>
      </c>
      <c r="L37" s="332">
        <f>SUM(H37:K37)</f>
        <v>302040</v>
      </c>
      <c r="M37" s="380">
        <f t="shared" si="5"/>
        <v>273990.12</v>
      </c>
      <c r="N37" s="381">
        <f t="shared" si="5"/>
        <v>2927.35</v>
      </c>
      <c r="O37" s="381">
        <f t="shared" si="5"/>
        <v>0</v>
      </c>
      <c r="P37" s="381">
        <f t="shared" si="5"/>
        <v>0</v>
      </c>
      <c r="Q37" s="381">
        <f t="shared" si="5"/>
        <v>0</v>
      </c>
      <c r="R37" s="381">
        <f t="shared" si="5"/>
        <v>0</v>
      </c>
      <c r="S37" s="332">
        <f t="shared" si="1"/>
        <v>276917.46999999997</v>
      </c>
    </row>
    <row r="38" spans="1:19" ht="12.75">
      <c r="A38" s="382" t="s">
        <v>381</v>
      </c>
      <c r="B38" s="377">
        <f>SUM(B26,B28,B30)</f>
        <v>5.5</v>
      </c>
      <c r="C38" s="378">
        <f t="shared" ref="C38:R39" si="6">SUM(C26,C28,C30)</f>
        <v>5.5</v>
      </c>
      <c r="D38" s="378">
        <f t="shared" si="6"/>
        <v>5.5</v>
      </c>
      <c r="E38" s="378">
        <f t="shared" si="6"/>
        <v>5.5</v>
      </c>
      <c r="F38" s="378">
        <f t="shared" si="6"/>
        <v>4</v>
      </c>
      <c r="G38" s="379">
        <f t="shared" si="6"/>
        <v>5.5</v>
      </c>
      <c r="H38" s="380">
        <f t="shared" si="6"/>
        <v>37500</v>
      </c>
      <c r="I38" s="381">
        <f t="shared" si="6"/>
        <v>110</v>
      </c>
      <c r="J38" s="381">
        <f t="shared" si="6"/>
        <v>0</v>
      </c>
      <c r="K38" s="381">
        <f t="shared" si="6"/>
        <v>0</v>
      </c>
      <c r="L38" s="332">
        <f t="shared" si="0"/>
        <v>37610</v>
      </c>
      <c r="M38" s="380">
        <f t="shared" si="6"/>
        <v>36694.49</v>
      </c>
      <c r="N38" s="381">
        <f t="shared" si="6"/>
        <v>109.02</v>
      </c>
      <c r="O38" s="381">
        <f t="shared" si="6"/>
        <v>0</v>
      </c>
      <c r="P38" s="381">
        <f t="shared" si="6"/>
        <v>0</v>
      </c>
      <c r="Q38" s="381">
        <f t="shared" si="6"/>
        <v>0</v>
      </c>
      <c r="R38" s="381">
        <f t="shared" si="6"/>
        <v>0</v>
      </c>
      <c r="S38" s="332">
        <f t="shared" si="1"/>
        <v>36803.509999999995</v>
      </c>
    </row>
    <row r="39" spans="1:19" ht="13.5" thickBot="1">
      <c r="A39" s="383" t="s">
        <v>373</v>
      </c>
      <c r="B39" s="384">
        <f>SUM(B27,B29,B31)</f>
        <v>3.25</v>
      </c>
      <c r="C39" s="385">
        <f t="shared" si="6"/>
        <v>3.25</v>
      </c>
      <c r="D39" s="385">
        <f t="shared" si="6"/>
        <v>3.5</v>
      </c>
      <c r="E39" s="385">
        <f t="shared" si="6"/>
        <v>3.25</v>
      </c>
      <c r="F39" s="385">
        <f t="shared" si="6"/>
        <v>2.25</v>
      </c>
      <c r="G39" s="386">
        <f t="shared" si="6"/>
        <v>2.85</v>
      </c>
      <c r="H39" s="387">
        <f>SUM(H27,H29,H31)</f>
        <v>32500</v>
      </c>
      <c r="I39" s="388">
        <f t="shared" si="6"/>
        <v>60</v>
      </c>
      <c r="J39" s="388">
        <f t="shared" si="6"/>
        <v>0</v>
      </c>
      <c r="K39" s="388">
        <f t="shared" si="6"/>
        <v>0</v>
      </c>
      <c r="L39" s="368">
        <f t="shared" si="0"/>
        <v>32560</v>
      </c>
      <c r="M39" s="387">
        <f t="shared" si="6"/>
        <v>30450.989999999998</v>
      </c>
      <c r="N39" s="388">
        <f t="shared" si="6"/>
        <v>53.24</v>
      </c>
      <c r="O39" s="388">
        <f t="shared" si="6"/>
        <v>0</v>
      </c>
      <c r="P39" s="388">
        <f t="shared" si="6"/>
        <v>0</v>
      </c>
      <c r="Q39" s="388">
        <f t="shared" si="6"/>
        <v>0</v>
      </c>
      <c r="R39" s="388">
        <f t="shared" si="6"/>
        <v>0</v>
      </c>
      <c r="S39" s="368">
        <f t="shared" si="1"/>
        <v>30504.23</v>
      </c>
    </row>
    <row r="41" spans="1:19" ht="12.75">
      <c r="A41" s="389" t="s">
        <v>382</v>
      </c>
      <c r="B41" s="389"/>
      <c r="C41" s="389"/>
      <c r="D41" s="284"/>
      <c r="E41" s="284"/>
      <c r="F41" s="284"/>
      <c r="G41" s="284"/>
      <c r="H41" s="284"/>
      <c r="I41" s="284"/>
      <c r="J41" s="284"/>
      <c r="K41" s="284"/>
      <c r="L41" s="274"/>
      <c r="M41" s="274"/>
      <c r="N41" s="274"/>
      <c r="O41" s="274"/>
      <c r="P41" s="274"/>
      <c r="Q41" s="274"/>
      <c r="R41" s="274"/>
      <c r="S41" s="274"/>
    </row>
    <row r="42" spans="1:19" ht="12.75">
      <c r="A42" s="390" t="s">
        <v>286</v>
      </c>
      <c r="B42" s="390"/>
      <c r="C42" s="390"/>
      <c r="D42" s="274"/>
      <c r="E42" s="391"/>
      <c r="F42" s="391"/>
      <c r="G42" s="391"/>
      <c r="H42" s="391"/>
      <c r="I42" s="391"/>
      <c r="J42" s="390"/>
      <c r="K42" s="749" t="s">
        <v>227</v>
      </c>
      <c r="L42" s="749"/>
      <c r="M42" s="749"/>
      <c r="N42" s="749"/>
      <c r="O42" s="749"/>
      <c r="P42" s="749"/>
      <c r="Q42" s="274"/>
      <c r="R42" s="274"/>
      <c r="S42" s="274"/>
    </row>
    <row r="43" spans="1:19" ht="12.75">
      <c r="A43" s="750"/>
      <c r="B43" s="750"/>
      <c r="C43" s="283"/>
      <c r="D43" s="274"/>
      <c r="E43" s="274"/>
      <c r="F43" s="751" t="s">
        <v>229</v>
      </c>
      <c r="G43" s="751"/>
      <c r="H43" s="751"/>
      <c r="I43" s="389"/>
      <c r="J43" s="389"/>
      <c r="K43" s="389"/>
      <c r="L43" s="389"/>
      <c r="M43" s="392" t="s">
        <v>230</v>
      </c>
      <c r="N43" s="392"/>
      <c r="O43" s="283"/>
      <c r="P43" s="274"/>
      <c r="Q43" s="274"/>
      <c r="R43" s="274"/>
      <c r="S43" s="274"/>
    </row>
    <row r="44" spans="1:19" ht="12.75">
      <c r="A44" s="283"/>
      <c r="B44" s="283"/>
      <c r="C44" s="283"/>
      <c r="D44" s="274"/>
      <c r="E44" s="274"/>
      <c r="F44" s="274"/>
      <c r="G44" s="274"/>
      <c r="H44" s="283"/>
      <c r="I44" s="274"/>
      <c r="J44" s="274"/>
      <c r="K44" s="284"/>
      <c r="L44" s="284"/>
      <c r="M44" s="283"/>
      <c r="N44" s="283"/>
      <c r="O44" s="283"/>
      <c r="P44" s="274"/>
      <c r="Q44" s="274"/>
      <c r="R44" s="274"/>
      <c r="S44" s="274"/>
    </row>
    <row r="45" spans="1:19" ht="12.75">
      <c r="A45" s="390" t="s">
        <v>287</v>
      </c>
      <c r="B45" s="390"/>
      <c r="C45" s="390"/>
      <c r="D45" s="274"/>
      <c r="E45" s="391"/>
      <c r="F45" s="391"/>
      <c r="G45" s="391"/>
      <c r="H45" s="391"/>
      <c r="I45" s="391"/>
      <c r="J45" s="390"/>
      <c r="K45" s="749" t="s">
        <v>232</v>
      </c>
      <c r="L45" s="749"/>
      <c r="M45" s="749"/>
      <c r="N45" s="749"/>
      <c r="O45" s="749"/>
      <c r="P45" s="749"/>
      <c r="Q45" s="274"/>
      <c r="R45" s="274"/>
      <c r="S45" s="274"/>
    </row>
    <row r="46" spans="1:19" ht="12.75">
      <c r="A46" s="750"/>
      <c r="B46" s="750"/>
      <c r="C46" s="283"/>
      <c r="D46" s="274"/>
      <c r="E46" s="274"/>
      <c r="F46" s="751" t="s">
        <v>229</v>
      </c>
      <c r="G46" s="751"/>
      <c r="H46" s="751"/>
      <c r="I46" s="389"/>
      <c r="J46" s="389"/>
      <c r="K46" s="389"/>
      <c r="L46" s="389"/>
      <c r="M46" s="392" t="s">
        <v>230</v>
      </c>
      <c r="N46" s="392"/>
      <c r="O46" s="283"/>
      <c r="P46" s="274"/>
      <c r="Q46" s="274"/>
      <c r="R46" s="274"/>
      <c r="S46" s="274"/>
    </row>
    <row r="47" spans="1:19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</row>
    <row r="50" spans="6:6">
      <c r="F50" s="275" t="s">
        <v>20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.59055118110236227" right="0.19685039370078741" top="0.59055118110236227" bottom="0.19685039370078741" header="0.19685039370078741" footer="0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" workbookViewId="0">
      <selection activeCell="G33" sqref="G33"/>
    </sheetView>
  </sheetViews>
  <sheetFormatPr defaultRowHeight="12"/>
  <cols>
    <col min="1" max="1" width="23.42578125" style="275" customWidth="1"/>
    <col min="2" max="2" width="7.85546875" style="275" customWidth="1"/>
    <col min="3" max="4" width="8.140625" style="275" customWidth="1"/>
    <col min="5" max="5" width="7.5703125" style="275" customWidth="1"/>
    <col min="6" max="7" width="7.42578125" style="275" customWidth="1"/>
    <col min="8" max="8" width="8.42578125" style="275" customWidth="1"/>
    <col min="9" max="9" width="8.140625" style="275" customWidth="1"/>
    <col min="10" max="10" width="6.7109375" style="275" customWidth="1"/>
    <col min="11" max="11" width="8.140625" style="275" customWidth="1"/>
    <col min="12" max="12" width="8.85546875" style="275" customWidth="1"/>
    <col min="13" max="13" width="8.28515625" style="275" customWidth="1"/>
    <col min="14" max="14" width="9.140625" style="275"/>
    <col min="15" max="15" width="6.7109375" style="275" customWidth="1"/>
    <col min="16" max="16" width="8.140625" style="275" customWidth="1"/>
    <col min="17" max="17" width="5.85546875" style="275" customWidth="1"/>
    <col min="18" max="18" width="7.140625" style="275" customWidth="1"/>
    <col min="19" max="19" width="8.5703125" style="275" customWidth="1"/>
    <col min="20" max="16384" width="9.140625" style="275"/>
  </cols>
  <sheetData>
    <row r="1" spans="1:27" ht="12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774" t="s">
        <v>337</v>
      </c>
      <c r="O1" s="774"/>
      <c r="P1" s="774"/>
      <c r="Q1" s="774"/>
      <c r="R1" s="774"/>
      <c r="S1" s="774"/>
    </row>
    <row r="2" spans="1:27" ht="18" customHeight="1">
      <c r="A2" s="274"/>
      <c r="B2" s="775" t="s">
        <v>338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4"/>
      <c r="O2" s="774"/>
      <c r="P2" s="774"/>
      <c r="Q2" s="774"/>
      <c r="R2" s="774"/>
      <c r="S2" s="774"/>
    </row>
    <row r="3" spans="1:27" ht="9.75" customHeight="1">
      <c r="A3" s="274"/>
      <c r="B3" s="274"/>
      <c r="C3" s="274"/>
      <c r="D3" s="274"/>
      <c r="E3" s="274"/>
      <c r="F3" s="274"/>
      <c r="G3" s="274"/>
      <c r="H3" s="274" t="s">
        <v>339</v>
      </c>
      <c r="I3" s="276"/>
      <c r="J3" s="276"/>
      <c r="K3" s="276"/>
      <c r="L3" s="276"/>
      <c r="M3" s="276"/>
      <c r="N3" s="277"/>
      <c r="O3" s="277"/>
      <c r="P3" s="277"/>
      <c r="Q3" s="277"/>
      <c r="R3" s="277"/>
      <c r="S3" s="277"/>
    </row>
    <row r="4" spans="1:27" ht="0.75" customHeight="1">
      <c r="A4" s="274"/>
      <c r="B4" s="274"/>
      <c r="C4" s="274"/>
      <c r="D4" s="274"/>
      <c r="E4" s="274"/>
      <c r="F4" s="274"/>
      <c r="G4" s="274"/>
      <c r="H4" s="274"/>
      <c r="I4" s="276"/>
      <c r="J4" s="276"/>
      <c r="K4" s="276"/>
      <c r="L4" s="276"/>
      <c r="M4" s="276"/>
      <c r="N4" s="277"/>
      <c r="O4" s="277"/>
      <c r="P4" s="277"/>
      <c r="Q4" s="277"/>
      <c r="R4" s="277"/>
      <c r="S4" s="277"/>
      <c r="U4" s="278"/>
      <c r="V4" s="278"/>
      <c r="W4" s="278"/>
    </row>
    <row r="5" spans="1:27" ht="26.25" customHeight="1">
      <c r="A5" s="776" t="s">
        <v>383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278"/>
      <c r="U5" s="278"/>
      <c r="V5" s="278"/>
    </row>
    <row r="6" spans="1:27" ht="3" customHeight="1">
      <c r="A6" s="279"/>
      <c r="B6" s="279"/>
      <c r="C6" s="279"/>
      <c r="D6" s="279"/>
      <c r="E6" s="279"/>
      <c r="F6" s="279"/>
      <c r="G6" s="279"/>
      <c r="H6" s="279"/>
      <c r="I6" s="279"/>
      <c r="J6" s="777"/>
      <c r="K6" s="777"/>
      <c r="L6" s="777"/>
      <c r="M6" s="777"/>
      <c r="N6" s="279"/>
      <c r="O6" s="279"/>
      <c r="P6" s="279"/>
      <c r="Q6" s="279"/>
      <c r="R6" s="279"/>
      <c r="S6" s="279"/>
    </row>
    <row r="7" spans="1:27" ht="12" customHeight="1">
      <c r="A7" s="280"/>
      <c r="B7" s="280"/>
      <c r="C7" s="280"/>
      <c r="D7" s="778">
        <v>44015</v>
      </c>
      <c r="E7" s="777"/>
      <c r="F7" s="777"/>
      <c r="G7" s="777"/>
      <c r="H7" s="777"/>
      <c r="I7" s="777"/>
      <c r="J7" s="777"/>
      <c r="K7" s="777"/>
      <c r="L7" s="777"/>
      <c r="M7" s="281"/>
      <c r="N7" s="280"/>
      <c r="O7" s="280"/>
      <c r="P7" s="280"/>
      <c r="Q7" s="280"/>
      <c r="R7" s="280"/>
      <c r="S7" s="280"/>
    </row>
    <row r="8" spans="1:27" ht="8.25" customHeight="1">
      <c r="A8" s="280"/>
      <c r="B8" s="280"/>
      <c r="C8" s="280"/>
      <c r="D8" s="280"/>
      <c r="E8" s="779" t="s">
        <v>340</v>
      </c>
      <c r="F8" s="779"/>
      <c r="G8" s="779"/>
      <c r="H8" s="779"/>
      <c r="I8" s="779"/>
      <c r="J8" s="779"/>
      <c r="K8" s="779"/>
      <c r="L8" s="779"/>
      <c r="M8" s="281"/>
      <c r="N8" s="280"/>
      <c r="O8" s="280"/>
      <c r="P8" s="280"/>
      <c r="Q8" s="280"/>
      <c r="R8" s="280"/>
      <c r="S8" s="280"/>
    </row>
    <row r="9" spans="1:27" ht="0.75" customHeight="1">
      <c r="A9" s="282"/>
      <c r="B9" s="283"/>
      <c r="C9" s="283"/>
      <c r="D9" s="283"/>
      <c r="E9" s="283"/>
      <c r="F9" s="283"/>
      <c r="G9" s="283"/>
      <c r="H9" s="284"/>
      <c r="I9" s="284"/>
      <c r="J9" s="750"/>
      <c r="K9" s="750"/>
      <c r="L9" s="274"/>
      <c r="M9" s="274"/>
      <c r="N9" s="280"/>
      <c r="O9" s="280"/>
      <c r="P9" s="280"/>
      <c r="Q9" s="280"/>
      <c r="R9" s="280"/>
      <c r="S9" s="280"/>
    </row>
    <row r="10" spans="1:27" ht="12.75" customHeight="1">
      <c r="A10" s="284"/>
      <c r="B10" s="780" t="s">
        <v>341</v>
      </c>
      <c r="C10" s="781"/>
      <c r="D10" s="285" t="s">
        <v>342</v>
      </c>
      <c r="E10" s="286"/>
      <c r="F10" s="287"/>
      <c r="G10" s="287"/>
      <c r="H10" s="284"/>
      <c r="I10" s="284"/>
      <c r="J10" s="782"/>
      <c r="K10" s="782"/>
      <c r="L10" s="274"/>
      <c r="M10" s="274"/>
      <c r="N10" s="274"/>
      <c r="O10" s="274"/>
      <c r="P10" s="274"/>
      <c r="Q10" s="288"/>
      <c r="R10" s="288"/>
      <c r="S10" s="288"/>
    </row>
    <row r="11" spans="1:27" ht="21.75" customHeight="1">
      <c r="A11" s="289" t="s">
        <v>343</v>
      </c>
      <c r="B11" s="290" t="s">
        <v>344</v>
      </c>
      <c r="C11" s="290" t="s">
        <v>345</v>
      </c>
      <c r="D11" s="291" t="s">
        <v>346</v>
      </c>
      <c r="E11" s="292" t="s">
        <v>347</v>
      </c>
      <c r="F11" s="293"/>
      <c r="G11" s="287"/>
      <c r="H11" s="284"/>
      <c r="I11" s="284"/>
      <c r="J11" s="294"/>
      <c r="K11" s="294"/>
      <c r="L11" s="274"/>
      <c r="M11" s="274"/>
      <c r="N11" s="274"/>
      <c r="O11" s="274"/>
      <c r="P11" s="274"/>
      <c r="Q11" s="288"/>
      <c r="R11" s="288"/>
      <c r="S11" s="288"/>
    </row>
    <row r="12" spans="1:27" ht="14.25" customHeight="1">
      <c r="A12" s="295" t="s">
        <v>348</v>
      </c>
      <c r="B12" s="296">
        <v>1</v>
      </c>
      <c r="C12" s="296">
        <v>1</v>
      </c>
      <c r="D12" s="297" t="s">
        <v>349</v>
      </c>
      <c r="E12" s="298" t="s">
        <v>349</v>
      </c>
      <c r="F12" s="283"/>
      <c r="G12" s="283"/>
      <c r="H12" s="284"/>
      <c r="I12" s="299" t="s">
        <v>350</v>
      </c>
      <c r="J12" s="783" t="s">
        <v>235</v>
      </c>
      <c r="K12" s="783"/>
      <c r="L12" s="783"/>
      <c r="M12" s="783"/>
      <c r="N12" s="783"/>
      <c r="O12" s="783"/>
      <c r="P12" s="750"/>
      <c r="Q12" s="750"/>
      <c r="R12" s="772">
        <v>1</v>
      </c>
      <c r="S12" s="773"/>
    </row>
    <row r="13" spans="1:27" ht="14.25" customHeight="1">
      <c r="A13" s="295" t="s">
        <v>351</v>
      </c>
      <c r="B13" s="300">
        <v>1</v>
      </c>
      <c r="C13" s="300">
        <v>1</v>
      </c>
      <c r="D13" s="301">
        <v>1</v>
      </c>
      <c r="E13" s="302">
        <v>1</v>
      </c>
      <c r="F13" s="303"/>
      <c r="G13" s="303"/>
      <c r="H13" s="284"/>
      <c r="I13" s="756"/>
      <c r="J13" s="756"/>
      <c r="K13" s="756"/>
      <c r="L13" s="756"/>
      <c r="M13" s="756"/>
      <c r="N13" s="756"/>
      <c r="O13" s="756"/>
      <c r="P13" s="274"/>
      <c r="Q13" s="288"/>
      <c r="R13" s="288"/>
      <c r="S13" s="288"/>
    </row>
    <row r="14" spans="1:27" ht="14.25" customHeight="1">
      <c r="A14" s="295" t="s">
        <v>352</v>
      </c>
      <c r="B14" s="300">
        <v>10</v>
      </c>
      <c r="C14" s="300">
        <v>10</v>
      </c>
      <c r="D14" s="300">
        <v>10</v>
      </c>
      <c r="E14" s="302">
        <v>10</v>
      </c>
      <c r="F14" s="303"/>
      <c r="G14" s="303"/>
      <c r="H14" s="284"/>
      <c r="I14" s="304" t="s">
        <v>353</v>
      </c>
      <c r="J14" s="304"/>
      <c r="K14" s="305"/>
      <c r="L14" s="305"/>
      <c r="M14" s="306"/>
      <c r="N14" s="284"/>
      <c r="O14" s="284"/>
      <c r="P14" s="307">
        <v>9</v>
      </c>
      <c r="Q14" s="307">
        <v>1</v>
      </c>
      <c r="R14" s="308">
        <v>2</v>
      </c>
      <c r="S14" s="308">
        <v>1</v>
      </c>
    </row>
    <row r="15" spans="1:27" ht="4.5" customHeight="1" thickBot="1">
      <c r="A15" s="309"/>
      <c r="B15" s="310"/>
      <c r="C15" s="310"/>
      <c r="D15" s="311"/>
      <c r="E15" s="304"/>
      <c r="F15" s="304"/>
      <c r="G15" s="304"/>
      <c r="H15" s="306"/>
      <c r="I15" s="284"/>
      <c r="J15" s="284"/>
      <c r="K15" s="284"/>
      <c r="L15" s="274"/>
      <c r="M15" s="312"/>
      <c r="N15" s="274"/>
      <c r="O15" s="274"/>
      <c r="P15" s="274"/>
      <c r="Q15" s="312"/>
      <c r="R15" s="312"/>
      <c r="S15" s="312"/>
    </row>
    <row r="16" spans="1:27" ht="13.5" customHeight="1">
      <c r="A16" s="757" t="s">
        <v>354</v>
      </c>
      <c r="B16" s="759" t="s">
        <v>355</v>
      </c>
      <c r="C16" s="760"/>
      <c r="D16" s="760"/>
      <c r="E16" s="760"/>
      <c r="F16" s="760"/>
      <c r="G16" s="761"/>
      <c r="H16" s="762" t="s">
        <v>356</v>
      </c>
      <c r="I16" s="763"/>
      <c r="J16" s="763"/>
      <c r="K16" s="763"/>
      <c r="L16" s="764"/>
      <c r="M16" s="762" t="s">
        <v>357</v>
      </c>
      <c r="N16" s="763"/>
      <c r="O16" s="763"/>
      <c r="P16" s="763"/>
      <c r="Q16" s="763"/>
      <c r="R16" s="763"/>
      <c r="S16" s="764"/>
      <c r="U16" s="313"/>
      <c r="V16" s="314"/>
      <c r="W16" s="314"/>
      <c r="X16" s="314"/>
      <c r="Y16" s="314"/>
      <c r="Z16" s="314"/>
      <c r="AA16" s="314"/>
    </row>
    <row r="17" spans="1:27" ht="13.5" customHeight="1">
      <c r="A17" s="758"/>
      <c r="B17" s="765" t="s">
        <v>358</v>
      </c>
      <c r="C17" s="766"/>
      <c r="D17" s="766"/>
      <c r="E17" s="767" t="s">
        <v>341</v>
      </c>
      <c r="F17" s="768"/>
      <c r="G17" s="769"/>
      <c r="H17" s="755" t="s">
        <v>359</v>
      </c>
      <c r="I17" s="752" t="s">
        <v>360</v>
      </c>
      <c r="J17" s="752" t="s">
        <v>361</v>
      </c>
      <c r="K17" s="753" t="s">
        <v>362</v>
      </c>
      <c r="L17" s="754" t="s">
        <v>332</v>
      </c>
      <c r="M17" s="755" t="s">
        <v>359</v>
      </c>
      <c r="N17" s="752" t="s">
        <v>360</v>
      </c>
      <c r="O17" s="752" t="s">
        <v>361</v>
      </c>
      <c r="P17" s="753" t="s">
        <v>363</v>
      </c>
      <c r="Q17" s="752" t="s">
        <v>364</v>
      </c>
      <c r="R17" s="752" t="s">
        <v>365</v>
      </c>
      <c r="S17" s="770" t="s">
        <v>332</v>
      </c>
      <c r="U17" s="313"/>
      <c r="V17" s="314"/>
      <c r="W17" s="314"/>
      <c r="X17" s="314"/>
      <c r="Y17" s="314"/>
      <c r="Z17" s="314"/>
      <c r="AA17" s="314"/>
    </row>
    <row r="18" spans="1:27" ht="70.5" customHeight="1">
      <c r="A18" s="758"/>
      <c r="B18" s="315" t="s">
        <v>344</v>
      </c>
      <c r="C18" s="316" t="s">
        <v>366</v>
      </c>
      <c r="D18" s="316" t="s">
        <v>367</v>
      </c>
      <c r="E18" s="317" t="s">
        <v>344</v>
      </c>
      <c r="F18" s="316" t="s">
        <v>366</v>
      </c>
      <c r="G18" s="318" t="s">
        <v>368</v>
      </c>
      <c r="H18" s="755"/>
      <c r="I18" s="752"/>
      <c r="J18" s="752"/>
      <c r="K18" s="753"/>
      <c r="L18" s="754"/>
      <c r="M18" s="755"/>
      <c r="N18" s="752"/>
      <c r="O18" s="752"/>
      <c r="P18" s="753"/>
      <c r="Q18" s="752"/>
      <c r="R18" s="752"/>
      <c r="S18" s="771"/>
    </row>
    <row r="19" spans="1:27" ht="10.5" customHeight="1">
      <c r="A19" s="319">
        <v>1</v>
      </c>
      <c r="B19" s="320">
        <v>2</v>
      </c>
      <c r="C19" s="321">
        <v>3</v>
      </c>
      <c r="D19" s="321">
        <v>4</v>
      </c>
      <c r="E19" s="322">
        <v>5</v>
      </c>
      <c r="F19" s="321">
        <v>6</v>
      </c>
      <c r="G19" s="323">
        <v>7</v>
      </c>
      <c r="H19" s="324">
        <v>8</v>
      </c>
      <c r="I19" s="322">
        <v>9</v>
      </c>
      <c r="J19" s="322">
        <v>10</v>
      </c>
      <c r="K19" s="322">
        <v>11</v>
      </c>
      <c r="L19" s="325">
        <v>12</v>
      </c>
      <c r="M19" s="324">
        <v>13</v>
      </c>
      <c r="N19" s="322">
        <v>14</v>
      </c>
      <c r="O19" s="322">
        <v>15</v>
      </c>
      <c r="P19" s="322">
        <v>16</v>
      </c>
      <c r="Q19" s="322">
        <v>17</v>
      </c>
      <c r="R19" s="322">
        <v>18</v>
      </c>
      <c r="S19" s="325">
        <v>19</v>
      </c>
    </row>
    <row r="20" spans="1:27" ht="21" customHeight="1">
      <c r="A20" s="326" t="s">
        <v>369</v>
      </c>
      <c r="B20" s="327"/>
      <c r="C20" s="393"/>
      <c r="D20" s="393"/>
      <c r="E20" s="394"/>
      <c r="F20" s="393"/>
      <c r="G20" s="395"/>
      <c r="H20" s="334"/>
      <c r="I20" s="393"/>
      <c r="J20" s="393"/>
      <c r="K20" s="393"/>
      <c r="L20" s="332">
        <f t="shared" ref="L20:L39" si="0">SUM(H20:K20)</f>
        <v>0</v>
      </c>
      <c r="M20" s="334"/>
      <c r="N20" s="393"/>
      <c r="O20" s="393"/>
      <c r="P20" s="393"/>
      <c r="Q20" s="393"/>
      <c r="R20" s="393"/>
      <c r="S20" s="332">
        <f t="shared" ref="S20:S39" si="1">SUM(M20:R20)</f>
        <v>0</v>
      </c>
    </row>
    <row r="21" spans="1:27" ht="14.25" customHeight="1">
      <c r="A21" s="333" t="s">
        <v>370</v>
      </c>
      <c r="B21" s="334"/>
      <c r="C21" s="393"/>
      <c r="D21" s="393"/>
      <c r="E21" s="394"/>
      <c r="F21" s="393"/>
      <c r="G21" s="395"/>
      <c r="H21" s="334"/>
      <c r="I21" s="393"/>
      <c r="J21" s="393"/>
      <c r="K21" s="393"/>
      <c r="L21" s="332">
        <f t="shared" si="0"/>
        <v>0</v>
      </c>
      <c r="M21" s="334"/>
      <c r="N21" s="393"/>
      <c r="O21" s="393"/>
      <c r="P21" s="393"/>
      <c r="Q21" s="393"/>
      <c r="R21" s="393"/>
      <c r="S21" s="332">
        <f t="shared" si="1"/>
        <v>0</v>
      </c>
    </row>
    <row r="22" spans="1:27" ht="14.25" customHeight="1">
      <c r="A22" s="335" t="s">
        <v>371</v>
      </c>
      <c r="B22" s="334"/>
      <c r="C22" s="393"/>
      <c r="D22" s="393"/>
      <c r="E22" s="394"/>
      <c r="F22" s="393"/>
      <c r="G22" s="395"/>
      <c r="H22" s="334"/>
      <c r="I22" s="393"/>
      <c r="J22" s="393"/>
      <c r="K22" s="393"/>
      <c r="L22" s="332">
        <f t="shared" si="0"/>
        <v>0</v>
      </c>
      <c r="M22" s="334"/>
      <c r="N22" s="393"/>
      <c r="O22" s="393"/>
      <c r="P22" s="393"/>
      <c r="Q22" s="394"/>
      <c r="R22" s="394"/>
      <c r="S22" s="332">
        <f t="shared" si="1"/>
        <v>0</v>
      </c>
    </row>
    <row r="23" spans="1:27" ht="14.25" customHeight="1">
      <c r="A23" s="333" t="s">
        <v>370</v>
      </c>
      <c r="B23" s="334"/>
      <c r="C23" s="393"/>
      <c r="D23" s="393"/>
      <c r="E23" s="394"/>
      <c r="F23" s="393"/>
      <c r="G23" s="395"/>
      <c r="H23" s="334"/>
      <c r="I23" s="393"/>
      <c r="J23" s="393"/>
      <c r="K23" s="393"/>
      <c r="L23" s="332">
        <f t="shared" si="0"/>
        <v>0</v>
      </c>
      <c r="M23" s="334"/>
      <c r="N23" s="393"/>
      <c r="O23" s="393"/>
      <c r="P23" s="393"/>
      <c r="Q23" s="394"/>
      <c r="R23" s="394"/>
      <c r="S23" s="332">
        <f t="shared" si="1"/>
        <v>0</v>
      </c>
    </row>
    <row r="24" spans="1:27" ht="14.25" customHeight="1">
      <c r="A24" s="336" t="s">
        <v>372</v>
      </c>
      <c r="B24" s="337">
        <v>1.65</v>
      </c>
      <c r="C24" s="396">
        <v>1.65</v>
      </c>
      <c r="D24" s="397">
        <v>1.65</v>
      </c>
      <c r="E24" s="398">
        <v>1.65</v>
      </c>
      <c r="F24" s="338">
        <v>1.5</v>
      </c>
      <c r="G24" s="399">
        <v>1.63</v>
      </c>
      <c r="H24" s="331">
        <f>13100</f>
        <v>13100</v>
      </c>
      <c r="I24" s="396"/>
      <c r="J24" s="338">
        <f>100+100</f>
        <v>200</v>
      </c>
      <c r="K24" s="397"/>
      <c r="L24" s="332">
        <f t="shared" si="0"/>
        <v>13300</v>
      </c>
      <c r="M24" s="334">
        <f>12046.82-2672.1</f>
        <v>9374.7199999999993</v>
      </c>
      <c r="N24" s="396"/>
      <c r="O24" s="396"/>
      <c r="P24" s="396"/>
      <c r="Q24" s="398"/>
      <c r="R24" s="340">
        <v>2672.1</v>
      </c>
      <c r="S24" s="332">
        <f t="shared" si="1"/>
        <v>12046.82</v>
      </c>
    </row>
    <row r="25" spans="1:27" ht="14.25" customHeight="1">
      <c r="A25" s="342" t="s">
        <v>373</v>
      </c>
      <c r="B25" s="337">
        <v>1.65</v>
      </c>
      <c r="C25" s="396">
        <v>1.65</v>
      </c>
      <c r="D25" s="397">
        <v>1.65</v>
      </c>
      <c r="E25" s="398">
        <v>1.65</v>
      </c>
      <c r="F25" s="338">
        <v>1.5</v>
      </c>
      <c r="G25" s="399">
        <v>1.63</v>
      </c>
      <c r="H25" s="331">
        <f>H24</f>
        <v>13100</v>
      </c>
      <c r="I25" s="396"/>
      <c r="J25" s="396"/>
      <c r="K25" s="397"/>
      <c r="L25" s="332">
        <f t="shared" si="0"/>
        <v>13100</v>
      </c>
      <c r="M25" s="334">
        <f>M24</f>
        <v>9374.7199999999993</v>
      </c>
      <c r="N25" s="396"/>
      <c r="O25" s="396"/>
      <c r="P25" s="396"/>
      <c r="Q25" s="398"/>
      <c r="R25" s="340">
        <v>2672.1</v>
      </c>
      <c r="S25" s="332">
        <f t="shared" si="1"/>
        <v>12046.82</v>
      </c>
    </row>
    <row r="26" spans="1:27" ht="14.25" customHeight="1">
      <c r="A26" s="344" t="s">
        <v>374</v>
      </c>
      <c r="B26" s="337"/>
      <c r="C26" s="396"/>
      <c r="D26" s="397"/>
      <c r="E26" s="398"/>
      <c r="F26" s="396"/>
      <c r="G26" s="399"/>
      <c r="H26" s="334"/>
      <c r="I26" s="396"/>
      <c r="J26" s="396"/>
      <c r="K26" s="397"/>
      <c r="L26" s="332">
        <f t="shared" si="0"/>
        <v>0</v>
      </c>
      <c r="M26" s="334"/>
      <c r="N26" s="396"/>
      <c r="O26" s="396"/>
      <c r="P26" s="396"/>
      <c r="Q26" s="398"/>
      <c r="R26" s="398"/>
      <c r="S26" s="332">
        <f t="shared" si="1"/>
        <v>0</v>
      </c>
    </row>
    <row r="27" spans="1:27" ht="14.25" customHeight="1">
      <c r="A27" s="342" t="s">
        <v>373</v>
      </c>
      <c r="B27" s="337"/>
      <c r="C27" s="396"/>
      <c r="D27" s="397"/>
      <c r="E27" s="398"/>
      <c r="F27" s="396"/>
      <c r="G27" s="399"/>
      <c r="H27" s="334"/>
      <c r="I27" s="396"/>
      <c r="J27" s="396"/>
      <c r="K27" s="397"/>
      <c r="L27" s="332">
        <f t="shared" si="0"/>
        <v>0</v>
      </c>
      <c r="M27" s="334"/>
      <c r="N27" s="396"/>
      <c r="O27" s="396"/>
      <c r="P27" s="396"/>
      <c r="Q27" s="398"/>
      <c r="R27" s="398"/>
      <c r="S27" s="332">
        <f t="shared" si="1"/>
        <v>0</v>
      </c>
    </row>
    <row r="28" spans="1:27" ht="14.25" customHeight="1">
      <c r="A28" s="336" t="s">
        <v>375</v>
      </c>
      <c r="B28" s="337"/>
      <c r="C28" s="396"/>
      <c r="D28" s="397"/>
      <c r="E28" s="398"/>
      <c r="F28" s="396"/>
      <c r="G28" s="399"/>
      <c r="H28" s="334"/>
      <c r="I28" s="396"/>
      <c r="J28" s="396"/>
      <c r="K28" s="397"/>
      <c r="L28" s="332">
        <f t="shared" si="0"/>
        <v>0</v>
      </c>
      <c r="M28" s="334"/>
      <c r="N28" s="396"/>
      <c r="O28" s="396"/>
      <c r="P28" s="396"/>
      <c r="Q28" s="398"/>
      <c r="R28" s="398"/>
      <c r="S28" s="332">
        <f t="shared" si="1"/>
        <v>0</v>
      </c>
    </row>
    <row r="29" spans="1:27" ht="14.25" customHeight="1">
      <c r="A29" s="342" t="s">
        <v>373</v>
      </c>
      <c r="B29" s="337"/>
      <c r="C29" s="396"/>
      <c r="D29" s="397"/>
      <c r="E29" s="398"/>
      <c r="F29" s="396"/>
      <c r="G29" s="399"/>
      <c r="H29" s="334"/>
      <c r="I29" s="396"/>
      <c r="J29" s="396"/>
      <c r="K29" s="397"/>
      <c r="L29" s="332">
        <f t="shared" si="0"/>
        <v>0</v>
      </c>
      <c r="M29" s="334"/>
      <c r="N29" s="396"/>
      <c r="O29" s="396"/>
      <c r="P29" s="396"/>
      <c r="Q29" s="398"/>
      <c r="R29" s="398"/>
      <c r="S29" s="332">
        <f t="shared" si="1"/>
        <v>0</v>
      </c>
    </row>
    <row r="30" spans="1:27" ht="14.25" customHeight="1">
      <c r="A30" s="345" t="s">
        <v>376</v>
      </c>
      <c r="B30" s="337"/>
      <c r="C30" s="396"/>
      <c r="D30" s="397"/>
      <c r="E30" s="398"/>
      <c r="F30" s="396"/>
      <c r="G30" s="399"/>
      <c r="H30" s="334"/>
      <c r="I30" s="396"/>
      <c r="J30" s="396"/>
      <c r="K30" s="397"/>
      <c r="L30" s="332">
        <f t="shared" si="0"/>
        <v>0</v>
      </c>
      <c r="M30" s="334"/>
      <c r="N30" s="396"/>
      <c r="O30" s="396"/>
      <c r="P30" s="396"/>
      <c r="Q30" s="398"/>
      <c r="R30" s="398"/>
      <c r="S30" s="332">
        <f t="shared" si="1"/>
        <v>0</v>
      </c>
    </row>
    <row r="31" spans="1:27" ht="14.25" customHeight="1">
      <c r="A31" s="342" t="s">
        <v>373</v>
      </c>
      <c r="B31" s="337"/>
      <c r="C31" s="396"/>
      <c r="D31" s="397"/>
      <c r="E31" s="398"/>
      <c r="F31" s="396"/>
      <c r="G31" s="399"/>
      <c r="H31" s="334"/>
      <c r="I31" s="396"/>
      <c r="J31" s="396"/>
      <c r="K31" s="397"/>
      <c r="L31" s="332">
        <f t="shared" si="0"/>
        <v>0</v>
      </c>
      <c r="M31" s="334"/>
      <c r="N31" s="396"/>
      <c r="O31" s="396"/>
      <c r="P31" s="396"/>
      <c r="Q31" s="398"/>
      <c r="R31" s="398"/>
      <c r="S31" s="332">
        <f t="shared" si="1"/>
        <v>0</v>
      </c>
    </row>
    <row r="32" spans="1:27" ht="14.25" customHeight="1">
      <c r="A32" s="336" t="s">
        <v>377</v>
      </c>
      <c r="B32" s="337">
        <v>4.05</v>
      </c>
      <c r="C32" s="396">
        <v>4.05</v>
      </c>
      <c r="D32" s="397">
        <v>4.05</v>
      </c>
      <c r="E32" s="398">
        <v>4.05</v>
      </c>
      <c r="F32" s="396">
        <v>2.0499999999999998</v>
      </c>
      <c r="G32" s="399">
        <v>3.38</v>
      </c>
      <c r="H32" s="331">
        <f>13400-180</f>
        <v>13220</v>
      </c>
      <c r="I32" s="396"/>
      <c r="J32" s="396"/>
      <c r="K32" s="339">
        <v>180</v>
      </c>
      <c r="L32" s="332">
        <f t="shared" si="0"/>
        <v>13400</v>
      </c>
      <c r="M32" s="334">
        <f>13337.88-174.04-35.75</f>
        <v>13128.089999999998</v>
      </c>
      <c r="N32" s="396"/>
      <c r="O32" s="396"/>
      <c r="P32" s="396">
        <f>174.04</f>
        <v>174.04</v>
      </c>
      <c r="Q32" s="398"/>
      <c r="R32" s="398"/>
      <c r="S32" s="332">
        <f t="shared" si="1"/>
        <v>13302.13</v>
      </c>
    </row>
    <row r="33" spans="1:19" ht="13.5" thickBot="1">
      <c r="A33" s="346" t="s">
        <v>378</v>
      </c>
      <c r="B33" s="347">
        <v>2.75</v>
      </c>
      <c r="C33" s="400">
        <v>2.75</v>
      </c>
      <c r="D33" s="401">
        <v>2.75</v>
      </c>
      <c r="E33" s="402">
        <v>2.75</v>
      </c>
      <c r="F33" s="400">
        <v>0.75</v>
      </c>
      <c r="G33" s="403">
        <v>2.08</v>
      </c>
      <c r="H33" s="352">
        <f>7500-180</f>
        <v>7320</v>
      </c>
      <c r="I33" s="400"/>
      <c r="J33" s="400"/>
      <c r="K33" s="349">
        <v>180</v>
      </c>
      <c r="L33" s="353">
        <f t="shared" si="0"/>
        <v>7500</v>
      </c>
      <c r="M33" s="404">
        <f>2826.46-35.75+4734.76-174.04</f>
        <v>7351.43</v>
      </c>
      <c r="N33" s="400"/>
      <c r="O33" s="400"/>
      <c r="P33" s="400">
        <v>174.04</v>
      </c>
      <c r="Q33" s="402"/>
      <c r="R33" s="402"/>
      <c r="S33" s="353">
        <f t="shared" si="1"/>
        <v>7525.47</v>
      </c>
    </row>
    <row r="34" spans="1:19" ht="12.75">
      <c r="A34" s="355" t="s">
        <v>332</v>
      </c>
      <c r="B34" s="359">
        <f>SUM(B20,B24,B26,B28,B30,B32,B22)</f>
        <v>5.6999999999999993</v>
      </c>
      <c r="C34" s="360">
        <f t="shared" ref="C34:R34" si="2">SUM(C20,C24,C26,C28,C30,C32,C22)</f>
        <v>5.6999999999999993</v>
      </c>
      <c r="D34" s="360">
        <f t="shared" si="2"/>
        <v>5.6999999999999993</v>
      </c>
      <c r="E34" s="360">
        <f t="shared" si="2"/>
        <v>5.6999999999999993</v>
      </c>
      <c r="F34" s="360">
        <f t="shared" si="2"/>
        <v>3.55</v>
      </c>
      <c r="G34" s="405">
        <f t="shared" si="2"/>
        <v>5.01</v>
      </c>
      <c r="H34" s="359">
        <f t="shared" si="2"/>
        <v>26320</v>
      </c>
      <c r="I34" s="360">
        <f t="shared" si="2"/>
        <v>0</v>
      </c>
      <c r="J34" s="360">
        <f t="shared" si="2"/>
        <v>200</v>
      </c>
      <c r="K34" s="360">
        <f t="shared" si="2"/>
        <v>180</v>
      </c>
      <c r="L34" s="406">
        <f t="shared" si="0"/>
        <v>26700</v>
      </c>
      <c r="M34" s="359">
        <f t="shared" si="2"/>
        <v>22502.809999999998</v>
      </c>
      <c r="N34" s="360">
        <f t="shared" si="2"/>
        <v>0</v>
      </c>
      <c r="O34" s="360">
        <f t="shared" si="2"/>
        <v>0</v>
      </c>
      <c r="P34" s="360">
        <f t="shared" si="2"/>
        <v>174.04</v>
      </c>
      <c r="Q34" s="360">
        <f t="shared" si="2"/>
        <v>0</v>
      </c>
      <c r="R34" s="360">
        <f t="shared" si="2"/>
        <v>2672.1</v>
      </c>
      <c r="S34" s="406">
        <f t="shared" si="1"/>
        <v>25348.949999999997</v>
      </c>
    </row>
    <row r="35" spans="1:19" ht="13.5" thickBot="1">
      <c r="A35" s="362" t="s">
        <v>379</v>
      </c>
      <c r="B35" s="366">
        <f>SUM(B21,B25,B27,B29,B31,B23)</f>
        <v>1.65</v>
      </c>
      <c r="C35" s="367">
        <f t="shared" ref="C35:R35" si="3">SUM(C21,C25,C27,C29,C31,C23)</f>
        <v>1.65</v>
      </c>
      <c r="D35" s="367">
        <f t="shared" si="3"/>
        <v>1.65</v>
      </c>
      <c r="E35" s="367">
        <f t="shared" si="3"/>
        <v>1.65</v>
      </c>
      <c r="F35" s="367">
        <f t="shared" si="3"/>
        <v>1.5</v>
      </c>
      <c r="G35" s="407">
        <f t="shared" si="3"/>
        <v>1.63</v>
      </c>
      <c r="H35" s="366">
        <f t="shared" si="3"/>
        <v>13100</v>
      </c>
      <c r="I35" s="367">
        <f t="shared" si="3"/>
        <v>0</v>
      </c>
      <c r="J35" s="367">
        <f t="shared" si="3"/>
        <v>0</v>
      </c>
      <c r="K35" s="367">
        <f t="shared" si="3"/>
        <v>0</v>
      </c>
      <c r="L35" s="408">
        <f t="shared" si="0"/>
        <v>13100</v>
      </c>
      <c r="M35" s="366">
        <f t="shared" si="3"/>
        <v>9374.7199999999993</v>
      </c>
      <c r="N35" s="367">
        <f t="shared" si="3"/>
        <v>0</v>
      </c>
      <c r="O35" s="367">
        <f t="shared" si="3"/>
        <v>0</v>
      </c>
      <c r="P35" s="367">
        <f t="shared" si="3"/>
        <v>0</v>
      </c>
      <c r="Q35" s="367">
        <f t="shared" si="3"/>
        <v>0</v>
      </c>
      <c r="R35" s="367">
        <f t="shared" si="3"/>
        <v>2672.1</v>
      </c>
      <c r="S35" s="408">
        <f t="shared" si="1"/>
        <v>12046.82</v>
      </c>
    </row>
    <row r="36" spans="1:19" ht="12.75">
      <c r="A36" s="369" t="s">
        <v>380</v>
      </c>
      <c r="B36" s="373">
        <f>SUM(B20,B24,B26,B22)</f>
        <v>1.65</v>
      </c>
      <c r="C36" s="374">
        <f t="shared" ref="C36:R37" si="4">SUM(C20,C24,C26,C22)</f>
        <v>1.65</v>
      </c>
      <c r="D36" s="374">
        <f t="shared" si="4"/>
        <v>1.65</v>
      </c>
      <c r="E36" s="374">
        <f t="shared" si="4"/>
        <v>1.65</v>
      </c>
      <c r="F36" s="374">
        <f t="shared" si="4"/>
        <v>1.5</v>
      </c>
      <c r="G36" s="409">
        <f t="shared" si="4"/>
        <v>1.63</v>
      </c>
      <c r="H36" s="373">
        <f t="shared" si="4"/>
        <v>13100</v>
      </c>
      <c r="I36" s="374">
        <f t="shared" si="4"/>
        <v>0</v>
      </c>
      <c r="J36" s="374">
        <f t="shared" si="4"/>
        <v>200</v>
      </c>
      <c r="K36" s="374">
        <f t="shared" si="4"/>
        <v>0</v>
      </c>
      <c r="L36" s="410">
        <f t="shared" si="0"/>
        <v>13300</v>
      </c>
      <c r="M36" s="373">
        <f t="shared" si="4"/>
        <v>9374.7199999999993</v>
      </c>
      <c r="N36" s="374">
        <f t="shared" si="4"/>
        <v>0</v>
      </c>
      <c r="O36" s="374">
        <f t="shared" si="4"/>
        <v>0</v>
      </c>
      <c r="P36" s="374">
        <f t="shared" si="4"/>
        <v>0</v>
      </c>
      <c r="Q36" s="374">
        <f t="shared" si="4"/>
        <v>0</v>
      </c>
      <c r="R36" s="374">
        <f t="shared" si="4"/>
        <v>2672.1</v>
      </c>
      <c r="S36" s="410">
        <f t="shared" si="1"/>
        <v>12046.82</v>
      </c>
    </row>
    <row r="37" spans="1:19" ht="12.75">
      <c r="A37" s="376" t="s">
        <v>373</v>
      </c>
      <c r="B37" s="380">
        <f>SUM(B21,B25,B27,B23)</f>
        <v>1.65</v>
      </c>
      <c r="C37" s="381">
        <f>SUM(C21,C25,C27,C23)</f>
        <v>1.65</v>
      </c>
      <c r="D37" s="381">
        <f t="shared" si="4"/>
        <v>1.65</v>
      </c>
      <c r="E37" s="381">
        <f t="shared" si="4"/>
        <v>1.65</v>
      </c>
      <c r="F37" s="381">
        <f t="shared" si="4"/>
        <v>1.5</v>
      </c>
      <c r="G37" s="411">
        <f t="shared" si="4"/>
        <v>1.63</v>
      </c>
      <c r="H37" s="380">
        <f t="shared" si="4"/>
        <v>13100</v>
      </c>
      <c r="I37" s="381">
        <f t="shared" si="4"/>
        <v>0</v>
      </c>
      <c r="J37" s="381">
        <f t="shared" si="4"/>
        <v>0</v>
      </c>
      <c r="K37" s="381">
        <f t="shared" si="4"/>
        <v>0</v>
      </c>
      <c r="L37" s="412">
        <f t="shared" si="0"/>
        <v>13100</v>
      </c>
      <c r="M37" s="380">
        <f t="shared" si="4"/>
        <v>9374.7199999999993</v>
      </c>
      <c r="N37" s="381">
        <f t="shared" si="4"/>
        <v>0</v>
      </c>
      <c r="O37" s="381">
        <f t="shared" si="4"/>
        <v>0</v>
      </c>
      <c r="P37" s="381">
        <f t="shared" si="4"/>
        <v>0</v>
      </c>
      <c r="Q37" s="381">
        <f t="shared" si="4"/>
        <v>0</v>
      </c>
      <c r="R37" s="381">
        <f t="shared" si="4"/>
        <v>2672.1</v>
      </c>
      <c r="S37" s="412">
        <f t="shared" si="1"/>
        <v>12046.82</v>
      </c>
    </row>
    <row r="38" spans="1:19" ht="12.75">
      <c r="A38" s="382" t="s">
        <v>381</v>
      </c>
      <c r="B38" s="380">
        <f>SUM(B26,B28,B30)</f>
        <v>0</v>
      </c>
      <c r="C38" s="381">
        <f t="shared" ref="C38:R39" si="5">SUM(C26,C28,C30)</f>
        <v>0</v>
      </c>
      <c r="D38" s="381">
        <f t="shared" si="5"/>
        <v>0</v>
      </c>
      <c r="E38" s="381">
        <f t="shared" si="5"/>
        <v>0</v>
      </c>
      <c r="F38" s="381">
        <f t="shared" si="5"/>
        <v>0</v>
      </c>
      <c r="G38" s="411">
        <f t="shared" si="5"/>
        <v>0</v>
      </c>
      <c r="H38" s="380">
        <f t="shared" si="5"/>
        <v>0</v>
      </c>
      <c r="I38" s="381">
        <f t="shared" si="5"/>
        <v>0</v>
      </c>
      <c r="J38" s="381">
        <f t="shared" si="5"/>
        <v>0</v>
      </c>
      <c r="K38" s="381">
        <f t="shared" si="5"/>
        <v>0</v>
      </c>
      <c r="L38" s="412">
        <f t="shared" si="0"/>
        <v>0</v>
      </c>
      <c r="M38" s="380">
        <f t="shared" si="5"/>
        <v>0</v>
      </c>
      <c r="N38" s="381">
        <f t="shared" si="5"/>
        <v>0</v>
      </c>
      <c r="O38" s="381">
        <f t="shared" si="5"/>
        <v>0</v>
      </c>
      <c r="P38" s="381">
        <f t="shared" si="5"/>
        <v>0</v>
      </c>
      <c r="Q38" s="381">
        <f t="shared" si="5"/>
        <v>0</v>
      </c>
      <c r="R38" s="381">
        <f t="shared" si="5"/>
        <v>0</v>
      </c>
      <c r="S38" s="412">
        <f t="shared" si="1"/>
        <v>0</v>
      </c>
    </row>
    <row r="39" spans="1:19" ht="13.5" thickBot="1">
      <c r="A39" s="383" t="s">
        <v>373</v>
      </c>
      <c r="B39" s="387">
        <f>SUM(B27,B29,B31)</f>
        <v>0</v>
      </c>
      <c r="C39" s="388">
        <f t="shared" si="5"/>
        <v>0</v>
      </c>
      <c r="D39" s="388">
        <f t="shared" si="5"/>
        <v>0</v>
      </c>
      <c r="E39" s="388">
        <f t="shared" si="5"/>
        <v>0</v>
      </c>
      <c r="F39" s="388">
        <f t="shared" si="5"/>
        <v>0</v>
      </c>
      <c r="G39" s="413">
        <f t="shared" si="5"/>
        <v>0</v>
      </c>
      <c r="H39" s="387">
        <f t="shared" si="5"/>
        <v>0</v>
      </c>
      <c r="I39" s="388">
        <f t="shared" si="5"/>
        <v>0</v>
      </c>
      <c r="J39" s="388">
        <f t="shared" si="5"/>
        <v>0</v>
      </c>
      <c r="K39" s="388">
        <f t="shared" si="5"/>
        <v>0</v>
      </c>
      <c r="L39" s="408">
        <f t="shared" si="0"/>
        <v>0</v>
      </c>
      <c r="M39" s="387">
        <f t="shared" si="5"/>
        <v>0</v>
      </c>
      <c r="N39" s="388">
        <f t="shared" si="5"/>
        <v>0</v>
      </c>
      <c r="O39" s="388">
        <f t="shared" si="5"/>
        <v>0</v>
      </c>
      <c r="P39" s="388">
        <f t="shared" si="5"/>
        <v>0</v>
      </c>
      <c r="Q39" s="388">
        <f t="shared" si="5"/>
        <v>0</v>
      </c>
      <c r="R39" s="388">
        <f t="shared" si="5"/>
        <v>0</v>
      </c>
      <c r="S39" s="408">
        <f t="shared" si="1"/>
        <v>0</v>
      </c>
    </row>
    <row r="41" spans="1:19" ht="12.75">
      <c r="A41" s="389" t="s">
        <v>382</v>
      </c>
      <c r="B41" s="389"/>
      <c r="C41" s="389"/>
      <c r="D41" s="284"/>
      <c r="E41" s="284"/>
      <c r="F41" s="284"/>
      <c r="G41" s="284"/>
      <c r="H41" s="284"/>
      <c r="I41" s="284"/>
      <c r="J41" s="284"/>
      <c r="K41" s="284"/>
      <c r="L41" s="274"/>
      <c r="M41" s="274"/>
      <c r="N41" s="274"/>
      <c r="O41" s="274"/>
      <c r="P41" s="274"/>
      <c r="Q41" s="274"/>
      <c r="R41" s="274"/>
      <c r="S41" s="274"/>
    </row>
    <row r="42" spans="1:19" ht="12.75">
      <c r="A42" s="390" t="s">
        <v>286</v>
      </c>
      <c r="B42" s="390"/>
      <c r="C42" s="390"/>
      <c r="D42" s="274"/>
      <c r="E42" s="391"/>
      <c r="F42" s="391"/>
      <c r="G42" s="391"/>
      <c r="H42" s="391"/>
      <c r="I42" s="391"/>
      <c r="J42" s="390"/>
      <c r="K42" s="749" t="s">
        <v>227</v>
      </c>
      <c r="L42" s="749"/>
      <c r="M42" s="749"/>
      <c r="N42" s="749"/>
      <c r="O42" s="749"/>
      <c r="P42" s="749"/>
      <c r="Q42" s="274"/>
      <c r="R42" s="274"/>
      <c r="S42" s="274"/>
    </row>
    <row r="43" spans="1:19" ht="12.75">
      <c r="A43" s="750"/>
      <c r="B43" s="750"/>
      <c r="C43" s="283"/>
      <c r="D43" s="274"/>
      <c r="E43" s="274"/>
      <c r="F43" s="751" t="s">
        <v>229</v>
      </c>
      <c r="G43" s="751"/>
      <c r="H43" s="751"/>
      <c r="I43" s="389"/>
      <c r="J43" s="389"/>
      <c r="K43" s="389"/>
      <c r="L43" s="389"/>
      <c r="M43" s="392" t="s">
        <v>230</v>
      </c>
      <c r="N43" s="392"/>
      <c r="O43" s="283"/>
      <c r="P43" s="274"/>
      <c r="Q43" s="274"/>
      <c r="R43" s="274"/>
      <c r="S43" s="274"/>
    </row>
    <row r="44" spans="1:19" ht="12.75">
      <c r="A44" s="283"/>
      <c r="B44" s="283"/>
      <c r="C44" s="283"/>
      <c r="D44" s="274"/>
      <c r="E44" s="274"/>
      <c r="F44" s="274"/>
      <c r="G44" s="274"/>
      <c r="H44" s="283"/>
      <c r="I44" s="274"/>
      <c r="J44" s="274"/>
      <c r="K44" s="284"/>
      <c r="L44" s="284"/>
      <c r="M44" s="283"/>
      <c r="N44" s="283"/>
      <c r="O44" s="283"/>
      <c r="P44" s="274"/>
      <c r="Q44" s="274"/>
      <c r="R44" s="274"/>
      <c r="S44" s="274"/>
    </row>
    <row r="45" spans="1:19" ht="12.75">
      <c r="A45" s="390" t="s">
        <v>287</v>
      </c>
      <c r="B45" s="390"/>
      <c r="C45" s="390"/>
      <c r="D45" s="274"/>
      <c r="E45" s="391"/>
      <c r="F45" s="391"/>
      <c r="G45" s="391"/>
      <c r="H45" s="391"/>
      <c r="I45" s="391"/>
      <c r="J45" s="390"/>
      <c r="K45" s="749" t="s">
        <v>232</v>
      </c>
      <c r="L45" s="749"/>
      <c r="M45" s="749"/>
      <c r="N45" s="749"/>
      <c r="O45" s="749"/>
      <c r="P45" s="749"/>
      <c r="Q45" s="274"/>
      <c r="R45" s="274"/>
      <c r="S45" s="274"/>
    </row>
    <row r="46" spans="1:19" ht="12.75">
      <c r="A46" s="750"/>
      <c r="B46" s="750"/>
      <c r="C46" s="283"/>
      <c r="D46" s="274"/>
      <c r="E46" s="274"/>
      <c r="F46" s="751" t="s">
        <v>229</v>
      </c>
      <c r="G46" s="751"/>
      <c r="H46" s="751"/>
      <c r="I46" s="389"/>
      <c r="J46" s="389"/>
      <c r="K46" s="389"/>
      <c r="L46" s="389"/>
      <c r="M46" s="392" t="s">
        <v>230</v>
      </c>
      <c r="N46" s="392"/>
      <c r="O46" s="283"/>
      <c r="P46" s="274"/>
      <c r="Q46" s="274"/>
      <c r="R46" s="274"/>
      <c r="S46" s="274"/>
    </row>
    <row r="47" spans="1:19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</row>
    <row r="50" spans="6:6">
      <c r="F50" s="275" t="s">
        <v>20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.59055118110236227" right="0.19685039370078741" top="0.59055118110236227" bottom="0.19685039370078741" header="0.19685039370078741" footer="0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7"/>
  <sheetViews>
    <sheetView workbookViewId="0">
      <selection activeCell="B16" sqref="B16"/>
    </sheetView>
  </sheetViews>
  <sheetFormatPr defaultRowHeight="15"/>
  <cols>
    <col min="1" max="1" width="6.28515625" style="414" customWidth="1"/>
    <col min="2" max="2" width="41.85546875" style="414" customWidth="1"/>
    <col min="3" max="3" width="26.5703125" style="414" customWidth="1"/>
    <col min="4" max="4" width="7.5703125" style="414" customWidth="1"/>
    <col min="5" max="256" width="9.140625" style="414"/>
    <col min="257" max="257" width="6.28515625" style="414" customWidth="1"/>
    <col min="258" max="258" width="41.85546875" style="414" customWidth="1"/>
    <col min="259" max="259" width="26.5703125" style="414" customWidth="1"/>
    <col min="260" max="260" width="7.5703125" style="414" customWidth="1"/>
    <col min="261" max="512" width="9.140625" style="414"/>
    <col min="513" max="513" width="6.28515625" style="414" customWidth="1"/>
    <col min="514" max="514" width="41.85546875" style="414" customWidth="1"/>
    <col min="515" max="515" width="26.5703125" style="414" customWidth="1"/>
    <col min="516" max="516" width="7.5703125" style="414" customWidth="1"/>
    <col min="517" max="768" width="9.140625" style="414"/>
    <col min="769" max="769" width="6.28515625" style="414" customWidth="1"/>
    <col min="770" max="770" width="41.85546875" style="414" customWidth="1"/>
    <col min="771" max="771" width="26.5703125" style="414" customWidth="1"/>
    <col min="772" max="772" width="7.5703125" style="414" customWidth="1"/>
    <col min="773" max="1024" width="9.140625" style="414"/>
    <col min="1025" max="1025" width="6.28515625" style="414" customWidth="1"/>
    <col min="1026" max="1026" width="41.85546875" style="414" customWidth="1"/>
    <col min="1027" max="1027" width="26.5703125" style="414" customWidth="1"/>
    <col min="1028" max="1028" width="7.5703125" style="414" customWidth="1"/>
    <col min="1029" max="1280" width="9.140625" style="414"/>
    <col min="1281" max="1281" width="6.28515625" style="414" customWidth="1"/>
    <col min="1282" max="1282" width="41.85546875" style="414" customWidth="1"/>
    <col min="1283" max="1283" width="26.5703125" style="414" customWidth="1"/>
    <col min="1284" max="1284" width="7.5703125" style="414" customWidth="1"/>
    <col min="1285" max="1536" width="9.140625" style="414"/>
    <col min="1537" max="1537" width="6.28515625" style="414" customWidth="1"/>
    <col min="1538" max="1538" width="41.85546875" style="414" customWidth="1"/>
    <col min="1539" max="1539" width="26.5703125" style="414" customWidth="1"/>
    <col min="1540" max="1540" width="7.5703125" style="414" customWidth="1"/>
    <col min="1541" max="1792" width="9.140625" style="414"/>
    <col min="1793" max="1793" width="6.28515625" style="414" customWidth="1"/>
    <col min="1794" max="1794" width="41.85546875" style="414" customWidth="1"/>
    <col min="1795" max="1795" width="26.5703125" style="414" customWidth="1"/>
    <col min="1796" max="1796" width="7.5703125" style="414" customWidth="1"/>
    <col min="1797" max="2048" width="9.140625" style="414"/>
    <col min="2049" max="2049" width="6.28515625" style="414" customWidth="1"/>
    <col min="2050" max="2050" width="41.85546875" style="414" customWidth="1"/>
    <col min="2051" max="2051" width="26.5703125" style="414" customWidth="1"/>
    <col min="2052" max="2052" width="7.5703125" style="414" customWidth="1"/>
    <col min="2053" max="2304" width="9.140625" style="414"/>
    <col min="2305" max="2305" width="6.28515625" style="414" customWidth="1"/>
    <col min="2306" max="2306" width="41.85546875" style="414" customWidth="1"/>
    <col min="2307" max="2307" width="26.5703125" style="414" customWidth="1"/>
    <col min="2308" max="2308" width="7.5703125" style="414" customWidth="1"/>
    <col min="2309" max="2560" width="9.140625" style="414"/>
    <col min="2561" max="2561" width="6.28515625" style="414" customWidth="1"/>
    <col min="2562" max="2562" width="41.85546875" style="414" customWidth="1"/>
    <col min="2563" max="2563" width="26.5703125" style="414" customWidth="1"/>
    <col min="2564" max="2564" width="7.5703125" style="414" customWidth="1"/>
    <col min="2565" max="2816" width="9.140625" style="414"/>
    <col min="2817" max="2817" width="6.28515625" style="414" customWidth="1"/>
    <col min="2818" max="2818" width="41.85546875" style="414" customWidth="1"/>
    <col min="2819" max="2819" width="26.5703125" style="414" customWidth="1"/>
    <col min="2820" max="2820" width="7.5703125" style="414" customWidth="1"/>
    <col min="2821" max="3072" width="9.140625" style="414"/>
    <col min="3073" max="3073" width="6.28515625" style="414" customWidth="1"/>
    <col min="3074" max="3074" width="41.85546875" style="414" customWidth="1"/>
    <col min="3075" max="3075" width="26.5703125" style="414" customWidth="1"/>
    <col min="3076" max="3076" width="7.5703125" style="414" customWidth="1"/>
    <col min="3077" max="3328" width="9.140625" style="414"/>
    <col min="3329" max="3329" width="6.28515625" style="414" customWidth="1"/>
    <col min="3330" max="3330" width="41.85546875" style="414" customWidth="1"/>
    <col min="3331" max="3331" width="26.5703125" style="414" customWidth="1"/>
    <col min="3332" max="3332" width="7.5703125" style="414" customWidth="1"/>
    <col min="3333" max="3584" width="9.140625" style="414"/>
    <col min="3585" max="3585" width="6.28515625" style="414" customWidth="1"/>
    <col min="3586" max="3586" width="41.85546875" style="414" customWidth="1"/>
    <col min="3587" max="3587" width="26.5703125" style="414" customWidth="1"/>
    <col min="3588" max="3588" width="7.5703125" style="414" customWidth="1"/>
    <col min="3589" max="3840" width="9.140625" style="414"/>
    <col min="3841" max="3841" width="6.28515625" style="414" customWidth="1"/>
    <col min="3842" max="3842" width="41.85546875" style="414" customWidth="1"/>
    <col min="3843" max="3843" width="26.5703125" style="414" customWidth="1"/>
    <col min="3844" max="3844" width="7.5703125" style="414" customWidth="1"/>
    <col min="3845" max="4096" width="9.140625" style="414"/>
    <col min="4097" max="4097" width="6.28515625" style="414" customWidth="1"/>
    <col min="4098" max="4098" width="41.85546875" style="414" customWidth="1"/>
    <col min="4099" max="4099" width="26.5703125" style="414" customWidth="1"/>
    <col min="4100" max="4100" width="7.5703125" style="414" customWidth="1"/>
    <col min="4101" max="4352" width="9.140625" style="414"/>
    <col min="4353" max="4353" width="6.28515625" style="414" customWidth="1"/>
    <col min="4354" max="4354" width="41.85546875" style="414" customWidth="1"/>
    <col min="4355" max="4355" width="26.5703125" style="414" customWidth="1"/>
    <col min="4356" max="4356" width="7.5703125" style="414" customWidth="1"/>
    <col min="4357" max="4608" width="9.140625" style="414"/>
    <col min="4609" max="4609" width="6.28515625" style="414" customWidth="1"/>
    <col min="4610" max="4610" width="41.85546875" style="414" customWidth="1"/>
    <col min="4611" max="4611" width="26.5703125" style="414" customWidth="1"/>
    <col min="4612" max="4612" width="7.5703125" style="414" customWidth="1"/>
    <col min="4613" max="4864" width="9.140625" style="414"/>
    <col min="4865" max="4865" width="6.28515625" style="414" customWidth="1"/>
    <col min="4866" max="4866" width="41.85546875" style="414" customWidth="1"/>
    <col min="4867" max="4867" width="26.5703125" style="414" customWidth="1"/>
    <col min="4868" max="4868" width="7.5703125" style="414" customWidth="1"/>
    <col min="4869" max="5120" width="9.140625" style="414"/>
    <col min="5121" max="5121" width="6.28515625" style="414" customWidth="1"/>
    <col min="5122" max="5122" width="41.85546875" style="414" customWidth="1"/>
    <col min="5123" max="5123" width="26.5703125" style="414" customWidth="1"/>
    <col min="5124" max="5124" width="7.5703125" style="414" customWidth="1"/>
    <col min="5125" max="5376" width="9.140625" style="414"/>
    <col min="5377" max="5377" width="6.28515625" style="414" customWidth="1"/>
    <col min="5378" max="5378" width="41.85546875" style="414" customWidth="1"/>
    <col min="5379" max="5379" width="26.5703125" style="414" customWidth="1"/>
    <col min="5380" max="5380" width="7.5703125" style="414" customWidth="1"/>
    <col min="5381" max="5632" width="9.140625" style="414"/>
    <col min="5633" max="5633" width="6.28515625" style="414" customWidth="1"/>
    <col min="5634" max="5634" width="41.85546875" style="414" customWidth="1"/>
    <col min="5635" max="5635" width="26.5703125" style="414" customWidth="1"/>
    <col min="5636" max="5636" width="7.5703125" style="414" customWidth="1"/>
    <col min="5637" max="5888" width="9.140625" style="414"/>
    <col min="5889" max="5889" width="6.28515625" style="414" customWidth="1"/>
    <col min="5890" max="5890" width="41.85546875" style="414" customWidth="1"/>
    <col min="5891" max="5891" width="26.5703125" style="414" customWidth="1"/>
    <col min="5892" max="5892" width="7.5703125" style="414" customWidth="1"/>
    <col min="5893" max="6144" width="9.140625" style="414"/>
    <col min="6145" max="6145" width="6.28515625" style="414" customWidth="1"/>
    <col min="6146" max="6146" width="41.85546875" style="414" customWidth="1"/>
    <col min="6147" max="6147" width="26.5703125" style="414" customWidth="1"/>
    <col min="6148" max="6148" width="7.5703125" style="414" customWidth="1"/>
    <col min="6149" max="6400" width="9.140625" style="414"/>
    <col min="6401" max="6401" width="6.28515625" style="414" customWidth="1"/>
    <col min="6402" max="6402" width="41.85546875" style="414" customWidth="1"/>
    <col min="6403" max="6403" width="26.5703125" style="414" customWidth="1"/>
    <col min="6404" max="6404" width="7.5703125" style="414" customWidth="1"/>
    <col min="6405" max="6656" width="9.140625" style="414"/>
    <col min="6657" max="6657" width="6.28515625" style="414" customWidth="1"/>
    <col min="6658" max="6658" width="41.85546875" style="414" customWidth="1"/>
    <col min="6659" max="6659" width="26.5703125" style="414" customWidth="1"/>
    <col min="6660" max="6660" width="7.5703125" style="414" customWidth="1"/>
    <col min="6661" max="6912" width="9.140625" style="414"/>
    <col min="6913" max="6913" width="6.28515625" style="414" customWidth="1"/>
    <col min="6914" max="6914" width="41.85546875" style="414" customWidth="1"/>
    <col min="6915" max="6915" width="26.5703125" style="414" customWidth="1"/>
    <col min="6916" max="6916" width="7.5703125" style="414" customWidth="1"/>
    <col min="6917" max="7168" width="9.140625" style="414"/>
    <col min="7169" max="7169" width="6.28515625" style="414" customWidth="1"/>
    <col min="7170" max="7170" width="41.85546875" style="414" customWidth="1"/>
    <col min="7171" max="7171" width="26.5703125" style="414" customWidth="1"/>
    <col min="7172" max="7172" width="7.5703125" style="414" customWidth="1"/>
    <col min="7173" max="7424" width="9.140625" style="414"/>
    <col min="7425" max="7425" width="6.28515625" style="414" customWidth="1"/>
    <col min="7426" max="7426" width="41.85546875" style="414" customWidth="1"/>
    <col min="7427" max="7427" width="26.5703125" style="414" customWidth="1"/>
    <col min="7428" max="7428" width="7.5703125" style="414" customWidth="1"/>
    <col min="7429" max="7680" width="9.140625" style="414"/>
    <col min="7681" max="7681" width="6.28515625" style="414" customWidth="1"/>
    <col min="7682" max="7682" width="41.85546875" style="414" customWidth="1"/>
    <col min="7683" max="7683" width="26.5703125" style="414" customWidth="1"/>
    <col min="7684" max="7684" width="7.5703125" style="414" customWidth="1"/>
    <col min="7685" max="7936" width="9.140625" style="414"/>
    <col min="7937" max="7937" width="6.28515625" style="414" customWidth="1"/>
    <col min="7938" max="7938" width="41.85546875" style="414" customWidth="1"/>
    <col min="7939" max="7939" width="26.5703125" style="414" customWidth="1"/>
    <col min="7940" max="7940" width="7.5703125" style="414" customWidth="1"/>
    <col min="7941" max="8192" width="9.140625" style="414"/>
    <col min="8193" max="8193" width="6.28515625" style="414" customWidth="1"/>
    <col min="8194" max="8194" width="41.85546875" style="414" customWidth="1"/>
    <col min="8195" max="8195" width="26.5703125" style="414" customWidth="1"/>
    <col min="8196" max="8196" width="7.5703125" style="414" customWidth="1"/>
    <col min="8197" max="8448" width="9.140625" style="414"/>
    <col min="8449" max="8449" width="6.28515625" style="414" customWidth="1"/>
    <col min="8450" max="8450" width="41.85546875" style="414" customWidth="1"/>
    <col min="8451" max="8451" width="26.5703125" style="414" customWidth="1"/>
    <col min="8452" max="8452" width="7.5703125" style="414" customWidth="1"/>
    <col min="8453" max="8704" width="9.140625" style="414"/>
    <col min="8705" max="8705" width="6.28515625" style="414" customWidth="1"/>
    <col min="8706" max="8706" width="41.85546875" style="414" customWidth="1"/>
    <col min="8707" max="8707" width="26.5703125" style="414" customWidth="1"/>
    <col min="8708" max="8708" width="7.5703125" style="414" customWidth="1"/>
    <col min="8709" max="8960" width="9.140625" style="414"/>
    <col min="8961" max="8961" width="6.28515625" style="414" customWidth="1"/>
    <col min="8962" max="8962" width="41.85546875" style="414" customWidth="1"/>
    <col min="8963" max="8963" width="26.5703125" style="414" customWidth="1"/>
    <col min="8964" max="8964" width="7.5703125" style="414" customWidth="1"/>
    <col min="8965" max="9216" width="9.140625" style="414"/>
    <col min="9217" max="9217" width="6.28515625" style="414" customWidth="1"/>
    <col min="9218" max="9218" width="41.85546875" style="414" customWidth="1"/>
    <col min="9219" max="9219" width="26.5703125" style="414" customWidth="1"/>
    <col min="9220" max="9220" width="7.5703125" style="414" customWidth="1"/>
    <col min="9221" max="9472" width="9.140625" style="414"/>
    <col min="9473" max="9473" width="6.28515625" style="414" customWidth="1"/>
    <col min="9474" max="9474" width="41.85546875" style="414" customWidth="1"/>
    <col min="9475" max="9475" width="26.5703125" style="414" customWidth="1"/>
    <col min="9476" max="9476" width="7.5703125" style="414" customWidth="1"/>
    <col min="9477" max="9728" width="9.140625" style="414"/>
    <col min="9729" max="9729" width="6.28515625" style="414" customWidth="1"/>
    <col min="9730" max="9730" width="41.85546875" style="414" customWidth="1"/>
    <col min="9731" max="9731" width="26.5703125" style="414" customWidth="1"/>
    <col min="9732" max="9732" width="7.5703125" style="414" customWidth="1"/>
    <col min="9733" max="9984" width="9.140625" style="414"/>
    <col min="9985" max="9985" width="6.28515625" style="414" customWidth="1"/>
    <col min="9986" max="9986" width="41.85546875" style="414" customWidth="1"/>
    <col min="9987" max="9987" width="26.5703125" style="414" customWidth="1"/>
    <col min="9988" max="9988" width="7.5703125" style="414" customWidth="1"/>
    <col min="9989" max="10240" width="9.140625" style="414"/>
    <col min="10241" max="10241" width="6.28515625" style="414" customWidth="1"/>
    <col min="10242" max="10242" width="41.85546875" style="414" customWidth="1"/>
    <col min="10243" max="10243" width="26.5703125" style="414" customWidth="1"/>
    <col min="10244" max="10244" width="7.5703125" style="414" customWidth="1"/>
    <col min="10245" max="10496" width="9.140625" style="414"/>
    <col min="10497" max="10497" width="6.28515625" style="414" customWidth="1"/>
    <col min="10498" max="10498" width="41.85546875" style="414" customWidth="1"/>
    <col min="10499" max="10499" width="26.5703125" style="414" customWidth="1"/>
    <col min="10500" max="10500" width="7.5703125" style="414" customWidth="1"/>
    <col min="10501" max="10752" width="9.140625" style="414"/>
    <col min="10753" max="10753" width="6.28515625" style="414" customWidth="1"/>
    <col min="10754" max="10754" width="41.85546875" style="414" customWidth="1"/>
    <col min="10755" max="10755" width="26.5703125" style="414" customWidth="1"/>
    <col min="10756" max="10756" width="7.5703125" style="414" customWidth="1"/>
    <col min="10757" max="11008" width="9.140625" style="414"/>
    <col min="11009" max="11009" width="6.28515625" style="414" customWidth="1"/>
    <col min="11010" max="11010" width="41.85546875" style="414" customWidth="1"/>
    <col min="11011" max="11011" width="26.5703125" style="414" customWidth="1"/>
    <col min="11012" max="11012" width="7.5703125" style="414" customWidth="1"/>
    <col min="11013" max="11264" width="9.140625" style="414"/>
    <col min="11265" max="11265" width="6.28515625" style="414" customWidth="1"/>
    <col min="11266" max="11266" width="41.85546875" style="414" customWidth="1"/>
    <col min="11267" max="11267" width="26.5703125" style="414" customWidth="1"/>
    <col min="11268" max="11268" width="7.5703125" style="414" customWidth="1"/>
    <col min="11269" max="11520" width="9.140625" style="414"/>
    <col min="11521" max="11521" width="6.28515625" style="414" customWidth="1"/>
    <col min="11522" max="11522" width="41.85546875" style="414" customWidth="1"/>
    <col min="11523" max="11523" width="26.5703125" style="414" customWidth="1"/>
    <col min="11524" max="11524" width="7.5703125" style="414" customWidth="1"/>
    <col min="11525" max="11776" width="9.140625" style="414"/>
    <col min="11777" max="11777" width="6.28515625" style="414" customWidth="1"/>
    <col min="11778" max="11778" width="41.85546875" style="414" customWidth="1"/>
    <col min="11779" max="11779" width="26.5703125" style="414" customWidth="1"/>
    <col min="11780" max="11780" width="7.5703125" style="414" customWidth="1"/>
    <col min="11781" max="12032" width="9.140625" style="414"/>
    <col min="12033" max="12033" width="6.28515625" style="414" customWidth="1"/>
    <col min="12034" max="12034" width="41.85546875" style="414" customWidth="1"/>
    <col min="12035" max="12035" width="26.5703125" style="414" customWidth="1"/>
    <col min="12036" max="12036" width="7.5703125" style="414" customWidth="1"/>
    <col min="12037" max="12288" width="9.140625" style="414"/>
    <col min="12289" max="12289" width="6.28515625" style="414" customWidth="1"/>
    <col min="12290" max="12290" width="41.85546875" style="414" customWidth="1"/>
    <col min="12291" max="12291" width="26.5703125" style="414" customWidth="1"/>
    <col min="12292" max="12292" width="7.5703125" style="414" customWidth="1"/>
    <col min="12293" max="12544" width="9.140625" style="414"/>
    <col min="12545" max="12545" width="6.28515625" style="414" customWidth="1"/>
    <col min="12546" max="12546" width="41.85546875" style="414" customWidth="1"/>
    <col min="12547" max="12547" width="26.5703125" style="414" customWidth="1"/>
    <col min="12548" max="12548" width="7.5703125" style="414" customWidth="1"/>
    <col min="12549" max="12800" width="9.140625" style="414"/>
    <col min="12801" max="12801" width="6.28515625" style="414" customWidth="1"/>
    <col min="12802" max="12802" width="41.85546875" style="414" customWidth="1"/>
    <col min="12803" max="12803" width="26.5703125" style="414" customWidth="1"/>
    <col min="12804" max="12804" width="7.5703125" style="414" customWidth="1"/>
    <col min="12805" max="13056" width="9.140625" style="414"/>
    <col min="13057" max="13057" width="6.28515625" style="414" customWidth="1"/>
    <col min="13058" max="13058" width="41.85546875" style="414" customWidth="1"/>
    <col min="13059" max="13059" width="26.5703125" style="414" customWidth="1"/>
    <col min="13060" max="13060" width="7.5703125" style="414" customWidth="1"/>
    <col min="13061" max="13312" width="9.140625" style="414"/>
    <col min="13313" max="13313" width="6.28515625" style="414" customWidth="1"/>
    <col min="13314" max="13314" width="41.85546875" style="414" customWidth="1"/>
    <col min="13315" max="13315" width="26.5703125" style="414" customWidth="1"/>
    <col min="13316" max="13316" width="7.5703125" style="414" customWidth="1"/>
    <col min="13317" max="13568" width="9.140625" style="414"/>
    <col min="13569" max="13569" width="6.28515625" style="414" customWidth="1"/>
    <col min="13570" max="13570" width="41.85546875" style="414" customWidth="1"/>
    <col min="13571" max="13571" width="26.5703125" style="414" customWidth="1"/>
    <col min="13572" max="13572" width="7.5703125" style="414" customWidth="1"/>
    <col min="13573" max="13824" width="9.140625" style="414"/>
    <col min="13825" max="13825" width="6.28515625" style="414" customWidth="1"/>
    <col min="13826" max="13826" width="41.85546875" style="414" customWidth="1"/>
    <col min="13827" max="13827" width="26.5703125" style="414" customWidth="1"/>
    <col min="13828" max="13828" width="7.5703125" style="414" customWidth="1"/>
    <col min="13829" max="14080" width="9.140625" style="414"/>
    <col min="14081" max="14081" width="6.28515625" style="414" customWidth="1"/>
    <col min="14082" max="14082" width="41.85546875" style="414" customWidth="1"/>
    <col min="14083" max="14083" width="26.5703125" style="414" customWidth="1"/>
    <col min="14084" max="14084" width="7.5703125" style="414" customWidth="1"/>
    <col min="14085" max="14336" width="9.140625" style="414"/>
    <col min="14337" max="14337" width="6.28515625" style="414" customWidth="1"/>
    <col min="14338" max="14338" width="41.85546875" style="414" customWidth="1"/>
    <col min="14339" max="14339" width="26.5703125" style="414" customWidth="1"/>
    <col min="14340" max="14340" width="7.5703125" style="414" customWidth="1"/>
    <col min="14341" max="14592" width="9.140625" style="414"/>
    <col min="14593" max="14593" width="6.28515625" style="414" customWidth="1"/>
    <col min="14594" max="14594" width="41.85546875" style="414" customWidth="1"/>
    <col min="14595" max="14595" width="26.5703125" style="414" customWidth="1"/>
    <col min="14596" max="14596" width="7.5703125" style="414" customWidth="1"/>
    <col min="14597" max="14848" width="9.140625" style="414"/>
    <col min="14849" max="14849" width="6.28515625" style="414" customWidth="1"/>
    <col min="14850" max="14850" width="41.85546875" style="414" customWidth="1"/>
    <col min="14851" max="14851" width="26.5703125" style="414" customWidth="1"/>
    <col min="14852" max="14852" width="7.5703125" style="414" customWidth="1"/>
    <col min="14853" max="15104" width="9.140625" style="414"/>
    <col min="15105" max="15105" width="6.28515625" style="414" customWidth="1"/>
    <col min="15106" max="15106" width="41.85546875" style="414" customWidth="1"/>
    <col min="15107" max="15107" width="26.5703125" style="414" customWidth="1"/>
    <col min="15108" max="15108" width="7.5703125" style="414" customWidth="1"/>
    <col min="15109" max="15360" width="9.140625" style="414"/>
    <col min="15361" max="15361" width="6.28515625" style="414" customWidth="1"/>
    <col min="15362" max="15362" width="41.85546875" style="414" customWidth="1"/>
    <col min="15363" max="15363" width="26.5703125" style="414" customWidth="1"/>
    <col min="15364" max="15364" width="7.5703125" style="414" customWidth="1"/>
    <col min="15365" max="15616" width="9.140625" style="414"/>
    <col min="15617" max="15617" width="6.28515625" style="414" customWidth="1"/>
    <col min="15618" max="15618" width="41.85546875" style="414" customWidth="1"/>
    <col min="15619" max="15619" width="26.5703125" style="414" customWidth="1"/>
    <col min="15620" max="15620" width="7.5703125" style="414" customWidth="1"/>
    <col min="15621" max="15872" width="9.140625" style="414"/>
    <col min="15873" max="15873" width="6.28515625" style="414" customWidth="1"/>
    <col min="15874" max="15874" width="41.85546875" style="414" customWidth="1"/>
    <col min="15875" max="15875" width="26.5703125" style="414" customWidth="1"/>
    <col min="15876" max="15876" width="7.5703125" style="414" customWidth="1"/>
    <col min="15877" max="16128" width="9.140625" style="414"/>
    <col min="16129" max="16129" width="6.28515625" style="414" customWidth="1"/>
    <col min="16130" max="16130" width="41.85546875" style="414" customWidth="1"/>
    <col min="16131" max="16131" width="26.5703125" style="414" customWidth="1"/>
    <col min="16132" max="16132" width="7.5703125" style="414" customWidth="1"/>
    <col min="16133" max="16384" width="9.140625" style="414"/>
  </cols>
  <sheetData>
    <row r="2" spans="1:3">
      <c r="A2" s="785" t="s">
        <v>385</v>
      </c>
      <c r="B2" s="785"/>
      <c r="C2" s="785"/>
    </row>
    <row r="3" spans="1:3">
      <c r="B3" s="670" t="s">
        <v>254</v>
      </c>
      <c r="C3" s="670"/>
    </row>
    <row r="5" spans="1:3" ht="15.75">
      <c r="A5" s="415" t="s">
        <v>396</v>
      </c>
      <c r="B5" s="415"/>
      <c r="C5" s="415"/>
    </row>
    <row r="7" spans="1:3">
      <c r="A7" s="416"/>
      <c r="B7" s="417">
        <v>44014</v>
      </c>
      <c r="C7" s="418"/>
    </row>
    <row r="8" spans="1:3">
      <c r="A8" s="786" t="s">
        <v>299</v>
      </c>
      <c r="B8" s="786"/>
      <c r="C8" s="166"/>
    </row>
    <row r="10" spans="1:3" ht="26.25">
      <c r="A10" s="419" t="s">
        <v>27</v>
      </c>
      <c r="B10" s="420" t="s">
        <v>386</v>
      </c>
      <c r="C10" s="420" t="s">
        <v>387</v>
      </c>
    </row>
    <row r="11" spans="1:3">
      <c r="A11" s="221" t="s">
        <v>388</v>
      </c>
      <c r="B11" s="221" t="s">
        <v>389</v>
      </c>
      <c r="C11" s="421">
        <v>2.0099999999999998</v>
      </c>
    </row>
    <row r="12" spans="1:3" ht="16.5" customHeight="1">
      <c r="A12" s="221" t="s">
        <v>390</v>
      </c>
      <c r="B12" s="221" t="s">
        <v>391</v>
      </c>
      <c r="C12" s="421">
        <v>0.25</v>
      </c>
    </row>
    <row r="13" spans="1:3">
      <c r="A13" s="221" t="s">
        <v>397</v>
      </c>
      <c r="B13" s="221" t="s">
        <v>398</v>
      </c>
      <c r="C13" s="421">
        <v>0.15</v>
      </c>
    </row>
    <row r="14" spans="1:3">
      <c r="A14" s="221" t="s">
        <v>400</v>
      </c>
      <c r="B14" s="221" t="s">
        <v>401</v>
      </c>
      <c r="C14" s="421">
        <v>2</v>
      </c>
    </row>
    <row r="15" spans="1:3">
      <c r="A15" s="221" t="s">
        <v>503</v>
      </c>
      <c r="B15" s="221" t="s">
        <v>504</v>
      </c>
      <c r="C15" s="421">
        <v>1.5</v>
      </c>
    </row>
    <row r="16" spans="1:3">
      <c r="A16" s="422"/>
      <c r="B16" s="422"/>
      <c r="C16" s="422"/>
    </row>
    <row r="17" spans="1:3">
      <c r="A17" s="422"/>
      <c r="B17" s="422"/>
      <c r="C17" s="422"/>
    </row>
    <row r="18" spans="1:3">
      <c r="A18" s="422"/>
      <c r="B18" s="422"/>
      <c r="C18" s="422"/>
    </row>
    <row r="19" spans="1:3">
      <c r="A19" s="422"/>
      <c r="B19" s="422"/>
      <c r="C19" s="422"/>
    </row>
    <row r="20" spans="1:3">
      <c r="A20" s="422"/>
      <c r="B20" s="422"/>
      <c r="C20" s="422"/>
    </row>
    <row r="21" spans="1:3">
      <c r="A21" s="422"/>
      <c r="B21" s="422"/>
      <c r="C21" s="422"/>
    </row>
    <row r="22" spans="1:3">
      <c r="A22" s="422"/>
      <c r="B22" s="422"/>
      <c r="C22" s="422"/>
    </row>
    <row r="23" spans="1:3">
      <c r="A23" s="422"/>
      <c r="B23" s="422"/>
      <c r="C23" s="422"/>
    </row>
    <row r="24" spans="1:3">
      <c r="A24" s="422"/>
      <c r="B24" s="422"/>
      <c r="C24" s="422"/>
    </row>
    <row r="25" spans="1:3">
      <c r="A25" s="422"/>
      <c r="B25" s="422"/>
      <c r="C25" s="422"/>
    </row>
    <row r="26" spans="1:3">
      <c r="A26" s="422"/>
      <c r="B26" s="422"/>
      <c r="C26" s="422"/>
    </row>
    <row r="27" spans="1:3">
      <c r="A27" s="422"/>
      <c r="B27" s="422"/>
      <c r="C27" s="422"/>
    </row>
    <row r="28" spans="1:3">
      <c r="A28" s="787" t="s">
        <v>225</v>
      </c>
      <c r="B28" s="788"/>
      <c r="C28" s="423">
        <f>SUM(C11:C27)</f>
        <v>5.91</v>
      </c>
    </row>
    <row r="31" spans="1:3">
      <c r="A31" s="784" t="s">
        <v>392</v>
      </c>
      <c r="B31" s="784"/>
      <c r="C31" s="227" t="s">
        <v>227</v>
      </c>
    </row>
    <row r="32" spans="1:3">
      <c r="B32" s="166" t="s">
        <v>229</v>
      </c>
      <c r="C32" s="166" t="s">
        <v>393</v>
      </c>
    </row>
    <row r="34" spans="1:3">
      <c r="A34" s="784" t="s">
        <v>394</v>
      </c>
      <c r="B34" s="784"/>
      <c r="C34" s="227" t="s">
        <v>232</v>
      </c>
    </row>
    <row r="35" spans="1:3">
      <c r="B35" s="166" t="s">
        <v>229</v>
      </c>
      <c r="C35" s="166" t="s">
        <v>393</v>
      </c>
    </row>
    <row r="37" spans="1:3">
      <c r="C37" s="188" t="s">
        <v>395</v>
      </c>
    </row>
  </sheetData>
  <mergeCells count="6">
    <mergeCell ref="A34:B34"/>
    <mergeCell ref="A2:C2"/>
    <mergeCell ref="B3:C3"/>
    <mergeCell ref="A8:B8"/>
    <mergeCell ref="A28:B28"/>
    <mergeCell ref="A31:B31"/>
  </mergeCells>
  <printOptions horizontalCentered="1"/>
  <pageMargins left="0.59055118110236227" right="0.19685039370078741" top="0.59055118110236227" bottom="0.19685039370078741" header="0.19685039370078741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43" t="s">
        <v>8</v>
      </c>
      <c r="H8" s="543"/>
      <c r="I8" s="543"/>
      <c r="J8" s="543"/>
      <c r="K8" s="54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129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 t="s">
        <v>245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44600</v>
      </c>
      <c r="J30" s="41">
        <f>SUM(J31+J42+J61+J82+J89+J109+J131+J150+J160)</f>
        <v>22100</v>
      </c>
      <c r="K30" s="42">
        <f>SUM(K31+K42+K61+K82+K89+K109+K131+K150+K160)</f>
        <v>9386.9499999999989</v>
      </c>
      <c r="L30" s="41">
        <f>SUM(L31+L42+L61+L82+L89+L109+L131+L150+L160)</f>
        <v>9386.9499999999989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3000</v>
      </c>
      <c r="J31" s="41">
        <f>SUM(J32+J38)</f>
        <v>1400</v>
      </c>
      <c r="K31" s="49">
        <f>SUM(K32+K38)</f>
        <v>600</v>
      </c>
      <c r="L31" s="50">
        <f>SUM(L32+L38)</f>
        <v>600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3000</v>
      </c>
      <c r="J32" s="41">
        <f>SUM(J33)</f>
        <v>1400</v>
      </c>
      <c r="K32" s="42">
        <f>SUM(K33)</f>
        <v>600</v>
      </c>
      <c r="L32" s="41">
        <f>SUM(L33)</f>
        <v>600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3000</v>
      </c>
      <c r="J33" s="41">
        <f t="shared" ref="J33:L34" si="0">SUM(J34)</f>
        <v>1400</v>
      </c>
      <c r="K33" s="41">
        <f t="shared" si="0"/>
        <v>600</v>
      </c>
      <c r="L33" s="41">
        <f t="shared" si="0"/>
        <v>600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3000</v>
      </c>
      <c r="J34" s="42">
        <f t="shared" si="0"/>
        <v>1400</v>
      </c>
      <c r="K34" s="42">
        <f t="shared" si="0"/>
        <v>600</v>
      </c>
      <c r="L34" s="42">
        <f t="shared" si="0"/>
        <v>600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3000</v>
      </c>
      <c r="J35" s="57">
        <v>1400</v>
      </c>
      <c r="K35" s="57">
        <v>600</v>
      </c>
      <c r="L35" s="57">
        <v>600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41600</v>
      </c>
      <c r="J42" s="62">
        <f t="shared" si="2"/>
        <v>20700</v>
      </c>
      <c r="K42" s="61">
        <f t="shared" si="2"/>
        <v>8786.9499999999989</v>
      </c>
      <c r="L42" s="61">
        <f t="shared" si="2"/>
        <v>8786.9499999999989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41600</v>
      </c>
      <c r="J43" s="42">
        <f t="shared" si="2"/>
        <v>20700</v>
      </c>
      <c r="K43" s="41">
        <f t="shared" si="2"/>
        <v>8786.9499999999989</v>
      </c>
      <c r="L43" s="42">
        <f t="shared" si="2"/>
        <v>8786.9499999999989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41600</v>
      </c>
      <c r="J44" s="42">
        <f t="shared" si="2"/>
        <v>20700</v>
      </c>
      <c r="K44" s="50">
        <f t="shared" si="2"/>
        <v>8786.9499999999989</v>
      </c>
      <c r="L44" s="50">
        <f t="shared" si="2"/>
        <v>8786.9499999999989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41600</v>
      </c>
      <c r="J45" s="68">
        <f>SUM(J46:J60)</f>
        <v>20700</v>
      </c>
      <c r="K45" s="69">
        <f>SUM(K46:K60)</f>
        <v>8786.9499999999989</v>
      </c>
      <c r="L45" s="69">
        <f>SUM(L46:L60)</f>
        <v>8786.9499999999989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35900</v>
      </c>
      <c r="J46" s="57">
        <v>17900</v>
      </c>
      <c r="K46" s="57">
        <v>8368.15</v>
      </c>
      <c r="L46" s="57">
        <v>8368.15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900</v>
      </c>
      <c r="J54" s="57">
        <v>400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4800</v>
      </c>
      <c r="J60" s="57">
        <v>2400</v>
      </c>
      <c r="K60" s="57">
        <v>418.8</v>
      </c>
      <c r="L60" s="57">
        <v>418.8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44600</v>
      </c>
      <c r="J360" s="90">
        <f>SUM(J30+J176)</f>
        <v>22100</v>
      </c>
      <c r="K360" s="90">
        <f>SUM(K30+K176)</f>
        <v>9386.9499999999989</v>
      </c>
      <c r="L360" s="90">
        <f>SUM(L30+L176)</f>
        <v>9386.9499999999989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128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59055118110236227" right="0.19685039370078741" top="0.78740157480314965" bottom="0.39370078740157483" header="0.19685039370078741" footer="0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G16" sqref="G16:K16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427"/>
      <c r="H1" s="428"/>
      <c r="I1" s="5"/>
      <c r="J1" s="270" t="s">
        <v>0</v>
      </c>
      <c r="K1" s="270"/>
      <c r="L1" s="270"/>
      <c r="M1" s="429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28"/>
      <c r="I2"/>
      <c r="J2" s="270" t="s">
        <v>1</v>
      </c>
      <c r="K2" s="270"/>
      <c r="L2" s="270"/>
      <c r="M2" s="429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28"/>
      <c r="J3" s="270" t="s">
        <v>2</v>
      </c>
      <c r="K3" s="270"/>
      <c r="L3" s="270"/>
      <c r="M3" s="429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430" t="s">
        <v>3</v>
      </c>
      <c r="H4" s="428"/>
      <c r="I4"/>
      <c r="J4" s="270" t="s">
        <v>4</v>
      </c>
      <c r="K4" s="270"/>
      <c r="L4" s="270"/>
      <c r="M4" s="429"/>
      <c r="N4" s="431"/>
      <c r="O4" s="431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429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432"/>
      <c r="K6" s="432"/>
      <c r="L6" s="11"/>
      <c r="M6" s="42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42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433"/>
      <c r="C8" s="433"/>
      <c r="D8" s="433"/>
      <c r="E8" s="433"/>
      <c r="F8" s="433"/>
      <c r="G8" s="573" t="s">
        <v>8</v>
      </c>
      <c r="H8" s="573"/>
      <c r="I8" s="573"/>
      <c r="J8" s="573"/>
      <c r="K8" s="573"/>
      <c r="L8" s="433"/>
      <c r="M8" s="42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42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42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434"/>
      <c r="K19" s="435"/>
      <c r="L19" s="436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29.1" customHeight="1">
      <c r="A22" s="540" t="s">
        <v>236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240</v>
      </c>
      <c r="K25" s="144" t="s">
        <v>241</v>
      </c>
      <c r="L25" s="144" t="s">
        <v>240</v>
      </c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437"/>
      <c r="L26" s="28" t="s">
        <v>24</v>
      </c>
      <c r="M26" s="135"/>
    </row>
    <row r="27" spans="1:17" ht="24" customHeight="1">
      <c r="A27" s="552" t="s">
        <v>25</v>
      </c>
      <c r="B27" s="574"/>
      <c r="C27" s="574"/>
      <c r="D27" s="574"/>
      <c r="E27" s="574"/>
      <c r="F27" s="574"/>
      <c r="G27" s="556" t="s">
        <v>26</v>
      </c>
      <c r="H27" s="558" t="s">
        <v>27</v>
      </c>
      <c r="I27" s="579" t="s">
        <v>28</v>
      </c>
      <c r="J27" s="580"/>
      <c r="K27" s="562" t="s">
        <v>29</v>
      </c>
      <c r="L27" s="564" t="s">
        <v>30</v>
      </c>
      <c r="M27" s="135"/>
    </row>
    <row r="28" spans="1:17" ht="46.5" customHeight="1">
      <c r="A28" s="575"/>
      <c r="B28" s="576"/>
      <c r="C28" s="576"/>
      <c r="D28" s="576"/>
      <c r="E28" s="576"/>
      <c r="F28" s="576"/>
      <c r="G28" s="577"/>
      <c r="H28" s="578"/>
      <c r="I28" s="29" t="s">
        <v>31</v>
      </c>
      <c r="J28" s="30" t="s">
        <v>32</v>
      </c>
      <c r="K28" s="581"/>
      <c r="L28" s="582"/>
    </row>
    <row r="29" spans="1:17" ht="11.25" customHeight="1">
      <c r="A29" s="583" t="s">
        <v>33</v>
      </c>
      <c r="B29" s="584"/>
      <c r="C29" s="584"/>
      <c r="D29" s="584"/>
      <c r="E29" s="584"/>
      <c r="F29" s="585"/>
      <c r="G29" s="438">
        <v>2</v>
      </c>
      <c r="H29" s="439">
        <v>3</v>
      </c>
      <c r="I29" s="440" t="s">
        <v>34</v>
      </c>
      <c r="J29" s="441" t="s">
        <v>35</v>
      </c>
      <c r="K29" s="442">
        <v>6</v>
      </c>
      <c r="L29" s="442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31700</v>
      </c>
      <c r="J30" s="41">
        <f>SUM(J31+J42+J61+J82+J89+J109+J131+J150+J160)</f>
        <v>18300</v>
      </c>
      <c r="K30" s="42">
        <f>SUM(K31+K42+K61+K82+K89+K109+K131+K150+K160)</f>
        <v>17218.32</v>
      </c>
      <c r="L30" s="41">
        <f>SUM(L31+L42+L61+L82+L89+L109+L131+L150+L160)</f>
        <v>17218.32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23400</v>
      </c>
      <c r="J31" s="41">
        <f>SUM(J32+J38)</f>
        <v>13800</v>
      </c>
      <c r="K31" s="49">
        <f>SUM(K32+K38)</f>
        <v>13702.13</v>
      </c>
      <c r="L31" s="50">
        <f>SUM(L32+L38)</f>
        <v>13702.13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23000</v>
      </c>
      <c r="J32" s="41">
        <f>SUM(J33)</f>
        <v>13400</v>
      </c>
      <c r="K32" s="42">
        <f>SUM(K33)</f>
        <v>13302.13</v>
      </c>
      <c r="L32" s="41">
        <f>SUM(L33)</f>
        <v>13302.13</v>
      </c>
      <c r="Q32" s="443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23000</v>
      </c>
      <c r="J33" s="41">
        <f t="shared" ref="J33:L34" si="0">SUM(J34)</f>
        <v>13400</v>
      </c>
      <c r="K33" s="41">
        <f t="shared" si="0"/>
        <v>13302.13</v>
      </c>
      <c r="L33" s="41">
        <f t="shared" si="0"/>
        <v>13302.13</v>
      </c>
      <c r="Q33" s="443"/>
      <c r="R33" s="443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23000</v>
      </c>
      <c r="J34" s="42">
        <f t="shared" si="0"/>
        <v>13400</v>
      </c>
      <c r="K34" s="42">
        <f t="shared" si="0"/>
        <v>13302.13</v>
      </c>
      <c r="L34" s="42">
        <f t="shared" si="0"/>
        <v>13302.13</v>
      </c>
      <c r="Q34" s="443"/>
      <c r="R34" s="443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23000</v>
      </c>
      <c r="J35" s="57">
        <v>13400</v>
      </c>
      <c r="K35" s="57">
        <v>13302.13</v>
      </c>
      <c r="L35" s="57">
        <v>13302.13</v>
      </c>
      <c r="Q35" s="443"/>
      <c r="R35" s="443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443"/>
      <c r="R36" s="443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443"/>
      <c r="R37" s="443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400</v>
      </c>
      <c r="J38" s="41">
        <f t="shared" si="1"/>
        <v>400</v>
      </c>
      <c r="K38" s="42">
        <f t="shared" si="1"/>
        <v>400</v>
      </c>
      <c r="L38" s="41">
        <f t="shared" si="1"/>
        <v>400</v>
      </c>
      <c r="Q38" s="443"/>
      <c r="R38" s="443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400</v>
      </c>
      <c r="J39" s="41">
        <f t="shared" si="1"/>
        <v>400</v>
      </c>
      <c r="K39" s="41">
        <f t="shared" si="1"/>
        <v>400</v>
      </c>
      <c r="L39" s="41">
        <f t="shared" si="1"/>
        <v>400</v>
      </c>
      <c r="Q39" s="443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400</v>
      </c>
      <c r="J40" s="41">
        <f t="shared" si="1"/>
        <v>400</v>
      </c>
      <c r="K40" s="41">
        <f t="shared" si="1"/>
        <v>400</v>
      </c>
      <c r="L40" s="41">
        <f t="shared" si="1"/>
        <v>400</v>
      </c>
      <c r="Q40" s="443"/>
      <c r="R40" s="443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400</v>
      </c>
      <c r="J41" s="57">
        <v>400</v>
      </c>
      <c r="K41" s="57">
        <v>400</v>
      </c>
      <c r="L41" s="57">
        <v>400</v>
      </c>
      <c r="Q41" s="443"/>
      <c r="R41" s="443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8200</v>
      </c>
      <c r="J42" s="62">
        <f t="shared" si="2"/>
        <v>4400</v>
      </c>
      <c r="K42" s="61">
        <f t="shared" si="2"/>
        <v>3480.44</v>
      </c>
      <c r="L42" s="61">
        <f t="shared" si="2"/>
        <v>3480.44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8200</v>
      </c>
      <c r="J43" s="42">
        <f t="shared" si="2"/>
        <v>4400</v>
      </c>
      <c r="K43" s="41">
        <f t="shared" si="2"/>
        <v>3480.44</v>
      </c>
      <c r="L43" s="42">
        <f t="shared" si="2"/>
        <v>3480.44</v>
      </c>
      <c r="Q43" s="443"/>
      <c r="S43" s="443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8200</v>
      </c>
      <c r="J44" s="42">
        <f t="shared" si="2"/>
        <v>4400</v>
      </c>
      <c r="K44" s="50">
        <f t="shared" si="2"/>
        <v>3480.44</v>
      </c>
      <c r="L44" s="50">
        <f t="shared" si="2"/>
        <v>3480.44</v>
      </c>
      <c r="Q44" s="443"/>
      <c r="R44" s="443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8200</v>
      </c>
      <c r="J45" s="68">
        <f>SUM(J46:J60)</f>
        <v>4400</v>
      </c>
      <c r="K45" s="69">
        <f>SUM(K46:K60)</f>
        <v>3480.44</v>
      </c>
      <c r="L45" s="69">
        <f>SUM(L46:L60)</f>
        <v>3480.44</v>
      </c>
      <c r="Q45" s="443"/>
      <c r="R45" s="443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500</v>
      </c>
      <c r="J46" s="57">
        <v>300</v>
      </c>
      <c r="K46" s="57">
        <v>165.03</v>
      </c>
      <c r="L46" s="57">
        <v>165.03</v>
      </c>
      <c r="Q46" s="443"/>
      <c r="R46" s="443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443"/>
      <c r="R47" s="443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100</v>
      </c>
      <c r="J48" s="57">
        <v>100</v>
      </c>
      <c r="K48" s="57">
        <v>4.84</v>
      </c>
      <c r="L48" s="57">
        <v>4.84</v>
      </c>
      <c r="Q48" s="443"/>
      <c r="R48" s="443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443"/>
      <c r="R49" s="443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200</v>
      </c>
      <c r="J50" s="57">
        <v>100</v>
      </c>
      <c r="K50" s="57">
        <v>32</v>
      </c>
      <c r="L50" s="57">
        <v>32</v>
      </c>
      <c r="Q50" s="443"/>
      <c r="R50" s="443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443"/>
      <c r="R51" s="443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443"/>
      <c r="R52" s="443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443"/>
      <c r="R53" s="443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100</v>
      </c>
      <c r="J54" s="57">
        <v>100</v>
      </c>
      <c r="K54" s="57">
        <v>0</v>
      </c>
      <c r="L54" s="57">
        <v>0</v>
      </c>
      <c r="Q54" s="443"/>
      <c r="R54" s="443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443"/>
      <c r="R55" s="443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443"/>
      <c r="R56" s="443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6800</v>
      </c>
      <c r="J57" s="57">
        <v>3500</v>
      </c>
      <c r="K57" s="57">
        <v>3048.61</v>
      </c>
      <c r="L57" s="57">
        <v>3048.61</v>
      </c>
      <c r="Q57" s="443"/>
      <c r="R57" s="443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443"/>
      <c r="R58" s="443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443"/>
      <c r="R59" s="443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500</v>
      </c>
      <c r="J60" s="57">
        <v>300</v>
      </c>
      <c r="K60" s="57">
        <v>229.96</v>
      </c>
      <c r="L60" s="57">
        <v>229.96</v>
      </c>
      <c r="Q60" s="443"/>
      <c r="R60" s="443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443"/>
      <c r="S62" s="443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443"/>
      <c r="R63" s="443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443"/>
      <c r="R64" s="443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443"/>
      <c r="R65" s="443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443"/>
      <c r="R66" s="443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443"/>
      <c r="R67" s="443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443"/>
      <c r="R68" s="443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443"/>
      <c r="R69" s="443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443"/>
      <c r="R70" s="443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443"/>
      <c r="R71" s="443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443"/>
      <c r="R72" s="443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443"/>
      <c r="R73" s="443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443"/>
      <c r="R74" s="443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443"/>
      <c r="R75" s="443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443"/>
      <c r="R76" s="443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443"/>
      <c r="R77" s="443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100</v>
      </c>
      <c r="J131" s="81">
        <f>SUM(J132+J137+J145)</f>
        <v>100</v>
      </c>
      <c r="K131" s="42">
        <f>SUM(K132+K137+K145)</f>
        <v>35.75</v>
      </c>
      <c r="L131" s="41">
        <f>SUM(L132+L137+L145)</f>
        <v>35.75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100</v>
      </c>
      <c r="J145" s="81">
        <f t="shared" si="15"/>
        <v>100</v>
      </c>
      <c r="K145" s="42">
        <f t="shared" si="15"/>
        <v>35.75</v>
      </c>
      <c r="L145" s="41">
        <f t="shared" si="15"/>
        <v>35.75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100</v>
      </c>
      <c r="J146" s="94">
        <f t="shared" si="15"/>
        <v>100</v>
      </c>
      <c r="K146" s="69">
        <f t="shared" si="15"/>
        <v>35.75</v>
      </c>
      <c r="L146" s="68">
        <f t="shared" si="15"/>
        <v>35.75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100</v>
      </c>
      <c r="J147" s="81">
        <f>SUM(J148:J149)</f>
        <v>100</v>
      </c>
      <c r="K147" s="42">
        <f>SUM(K148:K149)</f>
        <v>35.75</v>
      </c>
      <c r="L147" s="41">
        <f>SUM(L148:L149)</f>
        <v>35.75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100</v>
      </c>
      <c r="J148" s="95">
        <v>100</v>
      </c>
      <c r="K148" s="95">
        <v>35.75</v>
      </c>
      <c r="L148" s="95">
        <v>35.75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444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31700</v>
      </c>
      <c r="J360" s="90">
        <f>SUM(J30+J176)</f>
        <v>18300</v>
      </c>
      <c r="K360" s="90">
        <f>SUM(K30+K176)</f>
        <v>17218.32</v>
      </c>
      <c r="L360" s="90">
        <f>SUM(L30+L176)</f>
        <v>17218.32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445" t="s">
        <v>229</v>
      </c>
      <c r="K363" s="586" t="s">
        <v>230</v>
      </c>
      <c r="L363" s="586"/>
    </row>
    <row r="364" spans="1:12" ht="15.75" customHeight="1">
      <c r="I364" s="446"/>
      <c r="K364" s="446"/>
      <c r="L364" s="446"/>
    </row>
    <row r="365" spans="1:12" ht="15.75" customHeight="1">
      <c r="D365" s="120"/>
      <c r="E365" s="120"/>
      <c r="F365" s="26"/>
      <c r="G365" s="120" t="s">
        <v>231</v>
      </c>
      <c r="I365" s="446"/>
      <c r="K365" s="120" t="s">
        <v>232</v>
      </c>
      <c r="L365" s="447"/>
    </row>
    <row r="366" spans="1:12" ht="26.25" customHeight="1">
      <c r="D366" s="570" t="s">
        <v>233</v>
      </c>
      <c r="E366" s="571"/>
      <c r="F366" s="571"/>
      <c r="G366" s="571"/>
      <c r="H366" s="448"/>
      <c r="I366" s="449" t="s">
        <v>229</v>
      </c>
      <c r="K366" s="586" t="s">
        <v>230</v>
      </c>
      <c r="L366" s="586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78740157480314965" bottom="0.39370078740157483" header="0.19685039370078741" footer="0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Q60" sqref="Q60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270" t="s">
        <v>0</v>
      </c>
      <c r="K1" s="270"/>
      <c r="L1" s="270"/>
      <c r="M1" s="132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270" t="s">
        <v>1</v>
      </c>
      <c r="K2" s="270"/>
      <c r="L2" s="270"/>
      <c r="M2" s="132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270" t="s">
        <v>2</v>
      </c>
      <c r="K3" s="270"/>
      <c r="L3" s="270"/>
      <c r="M3" s="132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270" t="s">
        <v>4</v>
      </c>
      <c r="K4" s="270"/>
      <c r="L4" s="270"/>
      <c r="M4" s="132"/>
      <c r="N4" s="133"/>
      <c r="O4" s="133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132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272"/>
      <c r="C8" s="272"/>
      <c r="D8" s="272"/>
      <c r="E8" s="272"/>
      <c r="F8" s="272"/>
      <c r="G8" s="543" t="s">
        <v>8</v>
      </c>
      <c r="H8" s="543"/>
      <c r="I8" s="543"/>
      <c r="J8" s="543"/>
      <c r="K8" s="543"/>
      <c r="L8" s="272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14.25" customHeight="1">
      <c r="A22" s="540" t="s">
        <v>243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241</v>
      </c>
      <c r="K25" s="144" t="s">
        <v>240</v>
      </c>
      <c r="L25" s="144" t="s">
        <v>240</v>
      </c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383400</v>
      </c>
      <c r="J30" s="41">
        <f>SUM(J31+J42+J61+J82+J89+J109+J131+J150+J160)</f>
        <v>195400</v>
      </c>
      <c r="K30" s="42">
        <f>SUM(K31+K42+K61+K82+K89+K109+K131+K150+K160)</f>
        <v>170371.27000000002</v>
      </c>
      <c r="L30" s="41">
        <f>SUM(L31+L42+L61+L82+L89+L109+L131+L150+L160)</f>
        <v>170371.27000000002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276100</v>
      </c>
      <c r="J31" s="41">
        <f>SUM(J32+J38)</f>
        <v>138000</v>
      </c>
      <c r="K31" s="49">
        <f>SUM(K32+K38)</f>
        <v>136478.55000000002</v>
      </c>
      <c r="L31" s="50">
        <f>SUM(L32+L38)</f>
        <v>136478.55000000002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271800</v>
      </c>
      <c r="J32" s="41">
        <f>SUM(J33)</f>
        <v>135900</v>
      </c>
      <c r="K32" s="42">
        <f>SUM(K33)</f>
        <v>134433.88</v>
      </c>
      <c r="L32" s="41">
        <f>SUM(L33)</f>
        <v>134433.88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271800</v>
      </c>
      <c r="J33" s="41">
        <f t="shared" ref="J33:L34" si="0">SUM(J34)</f>
        <v>135900</v>
      </c>
      <c r="K33" s="41">
        <f t="shared" si="0"/>
        <v>134433.88</v>
      </c>
      <c r="L33" s="41">
        <f t="shared" si="0"/>
        <v>134433.88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271800</v>
      </c>
      <c r="J34" s="42">
        <f t="shared" si="0"/>
        <v>135900</v>
      </c>
      <c r="K34" s="42">
        <f t="shared" si="0"/>
        <v>134433.88</v>
      </c>
      <c r="L34" s="42">
        <f t="shared" si="0"/>
        <v>134433.88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271800</v>
      </c>
      <c r="J35" s="57">
        <v>135900</v>
      </c>
      <c r="K35" s="57">
        <v>134433.88</v>
      </c>
      <c r="L35" s="57">
        <v>134433.88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4300</v>
      </c>
      <c r="J38" s="41">
        <f t="shared" si="1"/>
        <v>2100</v>
      </c>
      <c r="K38" s="42">
        <f t="shared" si="1"/>
        <v>2044.67</v>
      </c>
      <c r="L38" s="41">
        <f t="shared" si="1"/>
        <v>2044.67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4300</v>
      </c>
      <c r="J39" s="41">
        <f t="shared" si="1"/>
        <v>2100</v>
      </c>
      <c r="K39" s="41">
        <f t="shared" si="1"/>
        <v>2044.67</v>
      </c>
      <c r="L39" s="41">
        <f t="shared" si="1"/>
        <v>2044.67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4300</v>
      </c>
      <c r="J40" s="41">
        <f t="shared" si="1"/>
        <v>2100</v>
      </c>
      <c r="K40" s="41">
        <f t="shared" si="1"/>
        <v>2044.67</v>
      </c>
      <c r="L40" s="41">
        <f t="shared" si="1"/>
        <v>2044.67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4300</v>
      </c>
      <c r="J41" s="57">
        <v>2100</v>
      </c>
      <c r="K41" s="57">
        <v>2044.67</v>
      </c>
      <c r="L41" s="57">
        <v>2044.67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98700</v>
      </c>
      <c r="J42" s="62">
        <f t="shared" si="2"/>
        <v>52600</v>
      </c>
      <c r="K42" s="61">
        <f t="shared" si="2"/>
        <v>31492.92</v>
      </c>
      <c r="L42" s="61">
        <f t="shared" si="2"/>
        <v>31492.92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98700</v>
      </c>
      <c r="J43" s="42">
        <f t="shared" si="2"/>
        <v>52600</v>
      </c>
      <c r="K43" s="41">
        <f t="shared" si="2"/>
        <v>31492.92</v>
      </c>
      <c r="L43" s="42">
        <f t="shared" si="2"/>
        <v>31492.92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98700</v>
      </c>
      <c r="J44" s="42">
        <f t="shared" si="2"/>
        <v>52600</v>
      </c>
      <c r="K44" s="50">
        <f t="shared" si="2"/>
        <v>31492.92</v>
      </c>
      <c r="L44" s="50">
        <f t="shared" si="2"/>
        <v>31492.92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98700</v>
      </c>
      <c r="J45" s="68">
        <f>SUM(J46:J60)</f>
        <v>52600</v>
      </c>
      <c r="K45" s="69">
        <f>SUM(K46:K60)</f>
        <v>31492.92</v>
      </c>
      <c r="L45" s="69">
        <f>SUM(L46:L60)</f>
        <v>31492.92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1600</v>
      </c>
      <c r="J46" s="57">
        <v>800</v>
      </c>
      <c r="K46" s="57">
        <v>165.97</v>
      </c>
      <c r="L46" s="57">
        <v>165.97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400</v>
      </c>
      <c r="J47" s="57">
        <v>200</v>
      </c>
      <c r="K47" s="57">
        <v>25.01</v>
      </c>
      <c r="L47" s="57">
        <v>25.01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1600</v>
      </c>
      <c r="J48" s="57">
        <v>800</v>
      </c>
      <c r="K48" s="57">
        <v>548.54999999999995</v>
      </c>
      <c r="L48" s="57">
        <v>548.54999999999995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18900</v>
      </c>
      <c r="J49" s="57">
        <v>9600</v>
      </c>
      <c r="K49" s="57">
        <v>3964.17</v>
      </c>
      <c r="L49" s="57">
        <v>3964.17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600</v>
      </c>
      <c r="J50" s="57">
        <v>400</v>
      </c>
      <c r="K50" s="57">
        <v>104</v>
      </c>
      <c r="L50" s="57">
        <v>104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200</v>
      </c>
      <c r="J51" s="57">
        <v>200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2300</v>
      </c>
      <c r="J54" s="57">
        <v>1200</v>
      </c>
      <c r="K54" s="57">
        <v>939.61</v>
      </c>
      <c r="L54" s="57">
        <v>939.61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800</v>
      </c>
      <c r="J55" s="57">
        <v>400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63200</v>
      </c>
      <c r="J57" s="57">
        <v>34400</v>
      </c>
      <c r="K57" s="57">
        <v>21508.3</v>
      </c>
      <c r="L57" s="57">
        <v>21508.3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2900</v>
      </c>
      <c r="J58" s="57">
        <v>1500</v>
      </c>
      <c r="K58" s="57">
        <v>1156.6199999999999</v>
      </c>
      <c r="L58" s="57">
        <v>1156.6199999999999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6200</v>
      </c>
      <c r="J60" s="57">
        <v>3100</v>
      </c>
      <c r="K60" s="57">
        <v>3080.69</v>
      </c>
      <c r="L60" s="57">
        <v>3080.69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8600</v>
      </c>
      <c r="J131" s="81">
        <f>SUM(J132+J137+J145)</f>
        <v>4800</v>
      </c>
      <c r="K131" s="42">
        <f>SUM(K132+K137+K145)</f>
        <v>2399.8000000000002</v>
      </c>
      <c r="L131" s="41">
        <f>SUM(L132+L137+L145)</f>
        <v>2399.8000000000002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8600</v>
      </c>
      <c r="J145" s="81">
        <f t="shared" si="15"/>
        <v>4800</v>
      </c>
      <c r="K145" s="42">
        <f t="shared" si="15"/>
        <v>2399.8000000000002</v>
      </c>
      <c r="L145" s="41">
        <f t="shared" si="15"/>
        <v>2399.8000000000002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8600</v>
      </c>
      <c r="J146" s="94">
        <f t="shared" si="15"/>
        <v>4800</v>
      </c>
      <c r="K146" s="69">
        <f t="shared" si="15"/>
        <v>2399.8000000000002</v>
      </c>
      <c r="L146" s="68">
        <f t="shared" si="15"/>
        <v>2399.8000000000002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8600</v>
      </c>
      <c r="J147" s="81">
        <f>SUM(J148:J149)</f>
        <v>4800</v>
      </c>
      <c r="K147" s="42">
        <f>SUM(K148:K149)</f>
        <v>2399.8000000000002</v>
      </c>
      <c r="L147" s="41">
        <f>SUM(L148:L149)</f>
        <v>2399.8000000000002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8600</v>
      </c>
      <c r="J148" s="95">
        <v>4800</v>
      </c>
      <c r="K148" s="95">
        <v>2399.8000000000002</v>
      </c>
      <c r="L148" s="95">
        <v>2399.8000000000002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383400</v>
      </c>
      <c r="J360" s="90">
        <f>SUM(J30+J176)</f>
        <v>195400</v>
      </c>
      <c r="K360" s="90">
        <f>SUM(K30+K176)</f>
        <v>170371.27000000002</v>
      </c>
      <c r="L360" s="90">
        <f>SUM(L30+L176)</f>
        <v>170371.27000000002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267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59055118110236227" bottom="0.19685039370078741" header="0.19685039370078741" footer="0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G16" sqref="G16:K16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2" width="12.425781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270" t="s">
        <v>0</v>
      </c>
      <c r="K1" s="270"/>
      <c r="L1" s="270"/>
      <c r="M1" s="132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270" t="s">
        <v>1</v>
      </c>
      <c r="K2" s="270"/>
      <c r="L2" s="270"/>
      <c r="M2" s="132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270" t="s">
        <v>2</v>
      </c>
      <c r="K3" s="270"/>
      <c r="L3" s="270"/>
      <c r="M3" s="132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270" t="s">
        <v>4</v>
      </c>
      <c r="K4" s="270"/>
      <c r="L4" s="270"/>
      <c r="M4" s="132"/>
      <c r="N4" s="133"/>
      <c r="O4" s="133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132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272"/>
      <c r="C8" s="272"/>
      <c r="D8" s="272"/>
      <c r="E8" s="272"/>
      <c r="F8" s="272"/>
      <c r="G8" s="543" t="s">
        <v>8</v>
      </c>
      <c r="H8" s="543"/>
      <c r="I8" s="543"/>
      <c r="J8" s="543"/>
      <c r="K8" s="543"/>
      <c r="L8" s="272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237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415100</v>
      </c>
      <c r="J30" s="41">
        <f>SUM(J31+J42+J61+J82+J89+J109+J131+J150+J160)</f>
        <v>213700</v>
      </c>
      <c r="K30" s="42">
        <f>SUM(K31+K42+K61+K82+K89+K109+K131+K150+K160)</f>
        <v>187589.59000000003</v>
      </c>
      <c r="L30" s="41">
        <f>SUM(L31+L42+L61+L82+L89+L109+L131+L150+L160)</f>
        <v>187589.59000000003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299500</v>
      </c>
      <c r="J31" s="41">
        <f>SUM(J32+J38)</f>
        <v>151800</v>
      </c>
      <c r="K31" s="49">
        <f>SUM(K32+K38)</f>
        <v>150180.68000000002</v>
      </c>
      <c r="L31" s="50">
        <f>SUM(L32+L38)</f>
        <v>150180.68000000002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294800</v>
      </c>
      <c r="J32" s="41">
        <f>SUM(J33)</f>
        <v>149300</v>
      </c>
      <c r="K32" s="42">
        <f>SUM(K33)</f>
        <v>147736.01</v>
      </c>
      <c r="L32" s="41">
        <f>SUM(L33)</f>
        <v>147736.01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294800</v>
      </c>
      <c r="J33" s="41">
        <f t="shared" ref="J33:L34" si="0">SUM(J34)</f>
        <v>149300</v>
      </c>
      <c r="K33" s="41">
        <f t="shared" si="0"/>
        <v>147736.01</v>
      </c>
      <c r="L33" s="41">
        <f t="shared" si="0"/>
        <v>147736.01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294800</v>
      </c>
      <c r="J34" s="42">
        <f t="shared" si="0"/>
        <v>149300</v>
      </c>
      <c r="K34" s="42">
        <f t="shared" si="0"/>
        <v>147736.01</v>
      </c>
      <c r="L34" s="42">
        <f t="shared" si="0"/>
        <v>147736.01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294800</v>
      </c>
      <c r="J35" s="57">
        <v>149300</v>
      </c>
      <c r="K35" s="57">
        <v>147736.01</v>
      </c>
      <c r="L35" s="57">
        <v>147736.01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4700</v>
      </c>
      <c r="J38" s="41">
        <f t="shared" si="1"/>
        <v>2500</v>
      </c>
      <c r="K38" s="42">
        <f t="shared" si="1"/>
        <v>2444.67</v>
      </c>
      <c r="L38" s="41">
        <f t="shared" si="1"/>
        <v>2444.67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4700</v>
      </c>
      <c r="J39" s="41">
        <f t="shared" si="1"/>
        <v>2500</v>
      </c>
      <c r="K39" s="41">
        <f t="shared" si="1"/>
        <v>2444.67</v>
      </c>
      <c r="L39" s="41">
        <f t="shared" si="1"/>
        <v>2444.67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4700</v>
      </c>
      <c r="J40" s="41">
        <f t="shared" si="1"/>
        <v>2500</v>
      </c>
      <c r="K40" s="41">
        <f t="shared" si="1"/>
        <v>2444.67</v>
      </c>
      <c r="L40" s="41">
        <f t="shared" si="1"/>
        <v>2444.67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4700</v>
      </c>
      <c r="J41" s="57">
        <v>2500</v>
      </c>
      <c r="K41" s="57">
        <v>2444.67</v>
      </c>
      <c r="L41" s="57">
        <v>2444.67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106900</v>
      </c>
      <c r="J42" s="62">
        <f t="shared" si="2"/>
        <v>57000</v>
      </c>
      <c r="K42" s="61">
        <f t="shared" si="2"/>
        <v>34973.360000000001</v>
      </c>
      <c r="L42" s="61">
        <f t="shared" si="2"/>
        <v>34973.360000000001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106900</v>
      </c>
      <c r="J43" s="42">
        <f t="shared" si="2"/>
        <v>57000</v>
      </c>
      <c r="K43" s="41">
        <f t="shared" si="2"/>
        <v>34973.360000000001</v>
      </c>
      <c r="L43" s="42">
        <f t="shared" si="2"/>
        <v>34973.360000000001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106900</v>
      </c>
      <c r="J44" s="42">
        <f t="shared" si="2"/>
        <v>57000</v>
      </c>
      <c r="K44" s="50">
        <f t="shared" si="2"/>
        <v>34973.360000000001</v>
      </c>
      <c r="L44" s="50">
        <f t="shared" si="2"/>
        <v>34973.360000000001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106900</v>
      </c>
      <c r="J45" s="68">
        <f>SUM(J46:J60)</f>
        <v>57000</v>
      </c>
      <c r="K45" s="69">
        <f>SUM(K46:K60)</f>
        <v>34973.360000000001</v>
      </c>
      <c r="L45" s="69">
        <f>SUM(L46:L60)</f>
        <v>34973.360000000001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2100</v>
      </c>
      <c r="J46" s="57">
        <v>1100</v>
      </c>
      <c r="K46" s="57">
        <v>331</v>
      </c>
      <c r="L46" s="57">
        <v>331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400</v>
      </c>
      <c r="J47" s="57">
        <v>200</v>
      </c>
      <c r="K47" s="57">
        <v>25.01</v>
      </c>
      <c r="L47" s="57">
        <v>25.01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1700</v>
      </c>
      <c r="J48" s="57">
        <v>900</v>
      </c>
      <c r="K48" s="57">
        <v>553.39</v>
      </c>
      <c r="L48" s="57">
        <v>553.39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18900</v>
      </c>
      <c r="J49" s="57">
        <v>9600</v>
      </c>
      <c r="K49" s="57">
        <v>3964.17</v>
      </c>
      <c r="L49" s="57">
        <v>3964.17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800</v>
      </c>
      <c r="J50" s="57">
        <v>500</v>
      </c>
      <c r="K50" s="57">
        <v>136</v>
      </c>
      <c r="L50" s="57">
        <v>136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200</v>
      </c>
      <c r="J51" s="57">
        <v>200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2400</v>
      </c>
      <c r="J54" s="57">
        <v>1300</v>
      </c>
      <c r="K54" s="57">
        <v>939.61</v>
      </c>
      <c r="L54" s="57">
        <v>939.61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800</v>
      </c>
      <c r="J55" s="57">
        <v>400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70000</v>
      </c>
      <c r="J57" s="57">
        <v>37900</v>
      </c>
      <c r="K57" s="57">
        <v>24556.91</v>
      </c>
      <c r="L57" s="57">
        <v>24556.91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2900</v>
      </c>
      <c r="J58" s="57">
        <v>1500</v>
      </c>
      <c r="K58" s="57">
        <v>1156.6199999999999</v>
      </c>
      <c r="L58" s="57">
        <v>1156.6199999999999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6700</v>
      </c>
      <c r="J60" s="57">
        <v>3400</v>
      </c>
      <c r="K60" s="57">
        <v>3310.65</v>
      </c>
      <c r="L60" s="57">
        <v>3310.65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8700</v>
      </c>
      <c r="J131" s="81">
        <f>SUM(J132+J137+J145)</f>
        <v>4900</v>
      </c>
      <c r="K131" s="42">
        <f>SUM(K132+K137+K145)</f>
        <v>2435.5500000000002</v>
      </c>
      <c r="L131" s="41">
        <f>SUM(L132+L137+L145)</f>
        <v>2435.5500000000002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8700</v>
      </c>
      <c r="J145" s="81">
        <f t="shared" si="15"/>
        <v>4900</v>
      </c>
      <c r="K145" s="42">
        <f t="shared" si="15"/>
        <v>2435.5500000000002</v>
      </c>
      <c r="L145" s="41">
        <f t="shared" si="15"/>
        <v>2435.5500000000002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8700</v>
      </c>
      <c r="J146" s="94">
        <f t="shared" si="15"/>
        <v>4900</v>
      </c>
      <c r="K146" s="69">
        <f t="shared" si="15"/>
        <v>2435.5500000000002</v>
      </c>
      <c r="L146" s="68">
        <f t="shared" si="15"/>
        <v>2435.5500000000002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8700</v>
      </c>
      <c r="J147" s="81">
        <f>SUM(J148:J149)</f>
        <v>4900</v>
      </c>
      <c r="K147" s="42">
        <f>SUM(K148:K149)</f>
        <v>2435.5500000000002</v>
      </c>
      <c r="L147" s="41">
        <f>SUM(L148:L149)</f>
        <v>2435.5500000000002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8700</v>
      </c>
      <c r="J148" s="95">
        <v>4900</v>
      </c>
      <c r="K148" s="95">
        <v>2435.5500000000002</v>
      </c>
      <c r="L148" s="95">
        <v>2435.5500000000002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415100</v>
      </c>
      <c r="J360" s="90">
        <f>SUM(J30+J176)</f>
        <v>213700</v>
      </c>
      <c r="K360" s="90">
        <f>SUM(K30+K176)</f>
        <v>187589.59000000003</v>
      </c>
      <c r="L360" s="90">
        <f>SUM(L30+L176)</f>
        <v>187589.59000000003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267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59055118110236227" bottom="0.19685039370078741" header="0.19685039370078741" footer="0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G42" sqref="G42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270" t="s">
        <v>0</v>
      </c>
      <c r="K1" s="270"/>
      <c r="L1" s="270"/>
      <c r="M1" s="132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270" t="s">
        <v>1</v>
      </c>
      <c r="K2" s="270"/>
      <c r="L2" s="270"/>
      <c r="M2" s="132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270" t="s">
        <v>2</v>
      </c>
      <c r="K3" s="270"/>
      <c r="L3" s="270"/>
      <c r="M3" s="132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270" t="s">
        <v>4</v>
      </c>
      <c r="K4" s="270"/>
      <c r="L4" s="270"/>
      <c r="M4" s="132"/>
      <c r="N4" s="133"/>
      <c r="O4" s="133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132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272"/>
      <c r="C8" s="272"/>
      <c r="D8" s="272"/>
      <c r="E8" s="272"/>
      <c r="F8" s="272"/>
      <c r="G8" s="543" t="s">
        <v>8</v>
      </c>
      <c r="H8" s="543"/>
      <c r="I8" s="543"/>
      <c r="J8" s="543"/>
      <c r="K8" s="543"/>
      <c r="L8" s="272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29.1" customHeight="1">
      <c r="A22" s="540" t="s">
        <v>236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248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240</v>
      </c>
      <c r="K25" s="144" t="s">
        <v>241</v>
      </c>
      <c r="L25" s="144" t="s">
        <v>240</v>
      </c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10000</v>
      </c>
      <c r="J30" s="41">
        <f>SUM(J31+J42+J61+J82+J89+J109+J131+J150+J160)</f>
        <v>10000</v>
      </c>
      <c r="K30" s="42">
        <f>SUM(K31+K42+K61+K82+K89+K109+K131+K150+K160)</f>
        <v>9998.39</v>
      </c>
      <c r="L30" s="41">
        <f>SUM(L31+L42+L61+L82+L89+L109+L131+L150+L160)</f>
        <v>9998.39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10000</v>
      </c>
      <c r="J42" s="62">
        <f t="shared" si="2"/>
        <v>10000</v>
      </c>
      <c r="K42" s="61">
        <f t="shared" si="2"/>
        <v>9998.39</v>
      </c>
      <c r="L42" s="61">
        <f t="shared" si="2"/>
        <v>9998.39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10000</v>
      </c>
      <c r="J43" s="42">
        <f t="shared" si="2"/>
        <v>10000</v>
      </c>
      <c r="K43" s="41">
        <f t="shared" si="2"/>
        <v>9998.39</v>
      </c>
      <c r="L43" s="42">
        <f t="shared" si="2"/>
        <v>9998.39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10000</v>
      </c>
      <c r="J44" s="42">
        <f t="shared" si="2"/>
        <v>10000</v>
      </c>
      <c r="K44" s="50">
        <f t="shared" si="2"/>
        <v>9998.39</v>
      </c>
      <c r="L44" s="50">
        <f t="shared" si="2"/>
        <v>9998.39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10000</v>
      </c>
      <c r="J45" s="68">
        <f>SUM(J46:J60)</f>
        <v>10000</v>
      </c>
      <c r="K45" s="69">
        <f>SUM(K46:K60)</f>
        <v>9998.39</v>
      </c>
      <c r="L45" s="69">
        <f>SUM(L46:L60)</f>
        <v>9998.39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3.2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10000</v>
      </c>
      <c r="J54" s="57">
        <v>10000</v>
      </c>
      <c r="K54" s="57">
        <v>9998.39</v>
      </c>
      <c r="L54" s="57">
        <v>9998.39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7" customHeight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700</v>
      </c>
      <c r="J176" s="81">
        <f>SUM(J177+J230+J295)</f>
        <v>700</v>
      </c>
      <c r="K176" s="42">
        <f>SUM(K177+K230+K295)</f>
        <v>699</v>
      </c>
      <c r="L176" s="41">
        <f>SUM(L177+L230+L295)</f>
        <v>699</v>
      </c>
    </row>
    <row r="177" spans="1:16" ht="30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700</v>
      </c>
      <c r="J177" s="61">
        <f>SUM(J178+J201+J208+J220+J224)</f>
        <v>700</v>
      </c>
      <c r="K177" s="61">
        <f>SUM(K178+K201+K208+K220+K224)</f>
        <v>699</v>
      </c>
      <c r="L177" s="61">
        <f>SUM(L178+L201+L208+L220+L224)</f>
        <v>699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700</v>
      </c>
      <c r="J178" s="81">
        <f>SUM(J179+J182+J187+J193+J198)</f>
        <v>700</v>
      </c>
      <c r="K178" s="42">
        <f>SUM(K179+K182+K187+K193+K198)</f>
        <v>699</v>
      </c>
      <c r="L178" s="41">
        <f>SUM(L179+L182+L187+L193+L198)</f>
        <v>699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700</v>
      </c>
      <c r="J187" s="81">
        <f>J188</f>
        <v>700</v>
      </c>
      <c r="K187" s="42">
        <f>K188</f>
        <v>699</v>
      </c>
      <c r="L187" s="41">
        <f>L188</f>
        <v>699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700</v>
      </c>
      <c r="J188" s="41">
        <f t="shared" si="19"/>
        <v>700</v>
      </c>
      <c r="K188" s="41">
        <f t="shared" si="19"/>
        <v>699</v>
      </c>
      <c r="L188" s="41">
        <f t="shared" si="19"/>
        <v>699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700</v>
      </c>
      <c r="J190" s="58">
        <v>700</v>
      </c>
      <c r="K190" s="58">
        <v>699</v>
      </c>
      <c r="L190" s="58">
        <v>699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10700</v>
      </c>
      <c r="J360" s="90">
        <f>SUM(J30+J176)</f>
        <v>10700</v>
      </c>
      <c r="K360" s="90">
        <f>SUM(K30+K176)</f>
        <v>10697.39</v>
      </c>
      <c r="L360" s="90">
        <f>SUM(L30+L176)</f>
        <v>10697.39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267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59055118110236227" bottom="0.19685039370078741" header="0.19685039370078741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427"/>
      <c r="H1" s="428"/>
      <c r="I1" s="5"/>
      <c r="J1" s="270" t="s">
        <v>0</v>
      </c>
      <c r="K1" s="270"/>
      <c r="L1" s="270"/>
      <c r="M1" s="429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28"/>
      <c r="I2"/>
      <c r="J2" s="270" t="s">
        <v>1</v>
      </c>
      <c r="K2" s="270"/>
      <c r="L2" s="270"/>
      <c r="M2" s="429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28"/>
      <c r="J3" s="270" t="s">
        <v>2</v>
      </c>
      <c r="K3" s="270"/>
      <c r="L3" s="270"/>
      <c r="M3" s="429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430" t="s">
        <v>3</v>
      </c>
      <c r="H4" s="428"/>
      <c r="I4"/>
      <c r="J4" s="270" t="s">
        <v>4</v>
      </c>
      <c r="K4" s="270"/>
      <c r="L4" s="270"/>
      <c r="M4" s="429"/>
      <c r="N4" s="431"/>
      <c r="O4" s="431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429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432"/>
      <c r="K6" s="432"/>
      <c r="L6" s="11"/>
      <c r="M6" s="42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42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433"/>
      <c r="C8" s="433"/>
      <c r="D8" s="433"/>
      <c r="E8" s="433"/>
      <c r="F8" s="433"/>
      <c r="G8" s="573" t="s">
        <v>8</v>
      </c>
      <c r="H8" s="573"/>
      <c r="I8" s="573"/>
      <c r="J8" s="573"/>
      <c r="K8" s="573"/>
      <c r="L8" s="433"/>
      <c r="M8" s="42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42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42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434"/>
      <c r="K19" s="435"/>
      <c r="L19" s="436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14.25" customHeight="1">
      <c r="A22" s="540" t="s">
        <v>243</v>
      </c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248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 t="s">
        <v>239</v>
      </c>
      <c r="J25" s="143" t="s">
        <v>241</v>
      </c>
      <c r="K25" s="144" t="s">
        <v>240</v>
      </c>
      <c r="L25" s="144" t="s">
        <v>240</v>
      </c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437"/>
      <c r="L26" s="28" t="s">
        <v>24</v>
      </c>
      <c r="M26" s="135"/>
    </row>
    <row r="27" spans="1:17" ht="24" customHeight="1">
      <c r="A27" s="552" t="s">
        <v>25</v>
      </c>
      <c r="B27" s="574"/>
      <c r="C27" s="574"/>
      <c r="D27" s="574"/>
      <c r="E27" s="574"/>
      <c r="F27" s="574"/>
      <c r="G27" s="556" t="s">
        <v>26</v>
      </c>
      <c r="H27" s="558" t="s">
        <v>27</v>
      </c>
      <c r="I27" s="579" t="s">
        <v>28</v>
      </c>
      <c r="J27" s="580"/>
      <c r="K27" s="562" t="s">
        <v>29</v>
      </c>
      <c r="L27" s="564" t="s">
        <v>30</v>
      </c>
      <c r="M27" s="135"/>
    </row>
    <row r="28" spans="1:17" ht="46.5" customHeight="1">
      <c r="A28" s="575"/>
      <c r="B28" s="576"/>
      <c r="C28" s="576"/>
      <c r="D28" s="576"/>
      <c r="E28" s="576"/>
      <c r="F28" s="576"/>
      <c r="G28" s="577"/>
      <c r="H28" s="578"/>
      <c r="I28" s="29" t="s">
        <v>31</v>
      </c>
      <c r="J28" s="30" t="s">
        <v>32</v>
      </c>
      <c r="K28" s="581"/>
      <c r="L28" s="582"/>
    </row>
    <row r="29" spans="1:17" ht="11.25" customHeight="1">
      <c r="A29" s="583" t="s">
        <v>33</v>
      </c>
      <c r="B29" s="584"/>
      <c r="C29" s="584"/>
      <c r="D29" s="584"/>
      <c r="E29" s="584"/>
      <c r="F29" s="585"/>
      <c r="G29" s="438">
        <v>2</v>
      </c>
      <c r="H29" s="439">
        <v>3</v>
      </c>
      <c r="I29" s="440" t="s">
        <v>34</v>
      </c>
      <c r="J29" s="441" t="s">
        <v>35</v>
      </c>
      <c r="K29" s="442">
        <v>6</v>
      </c>
      <c r="L29" s="442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6300</v>
      </c>
      <c r="J30" s="41">
        <f>SUM(J31+J42+J61+J82+J89+J109+J131+J150+J160)</f>
        <v>6300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443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443"/>
      <c r="R33" s="443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443"/>
      <c r="R34" s="443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443"/>
      <c r="R35" s="443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443"/>
      <c r="R36" s="443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443"/>
      <c r="R37" s="443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443"/>
      <c r="R38" s="443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443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443"/>
      <c r="R40" s="443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443"/>
      <c r="R41" s="443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6300</v>
      </c>
      <c r="J42" s="62">
        <f t="shared" si="2"/>
        <v>6300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6300</v>
      </c>
      <c r="J43" s="42">
        <f t="shared" si="2"/>
        <v>6300</v>
      </c>
      <c r="K43" s="41">
        <f t="shared" si="2"/>
        <v>0</v>
      </c>
      <c r="L43" s="42">
        <f t="shared" si="2"/>
        <v>0</v>
      </c>
      <c r="Q43" s="443"/>
      <c r="S43" s="443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6300</v>
      </c>
      <c r="J44" s="42">
        <f t="shared" si="2"/>
        <v>6300</v>
      </c>
      <c r="K44" s="50">
        <f t="shared" si="2"/>
        <v>0</v>
      </c>
      <c r="L44" s="50">
        <f t="shared" si="2"/>
        <v>0</v>
      </c>
      <c r="Q44" s="443"/>
      <c r="R44" s="443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6300</v>
      </c>
      <c r="J45" s="68">
        <f>SUM(J46:J60)</f>
        <v>6300</v>
      </c>
      <c r="K45" s="69">
        <f>SUM(K46:K60)</f>
        <v>0</v>
      </c>
      <c r="L45" s="69">
        <f>SUM(L46:L60)</f>
        <v>0</v>
      </c>
      <c r="Q45" s="443"/>
      <c r="R45" s="443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443"/>
      <c r="R46" s="443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443"/>
      <c r="R47" s="443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443"/>
      <c r="R48" s="443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443"/>
      <c r="R49" s="443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443"/>
      <c r="R50" s="443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443"/>
      <c r="R51" s="443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443"/>
      <c r="R52" s="443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443"/>
      <c r="R53" s="443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5400</v>
      </c>
      <c r="J54" s="57">
        <v>5400</v>
      </c>
      <c r="K54" s="57">
        <v>0</v>
      </c>
      <c r="L54" s="57">
        <v>0</v>
      </c>
      <c r="Q54" s="443"/>
      <c r="R54" s="443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443"/>
      <c r="R55" s="443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443"/>
      <c r="R56" s="443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443"/>
      <c r="R57" s="443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443"/>
      <c r="R58" s="443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443"/>
      <c r="R59" s="443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900</v>
      </c>
      <c r="J60" s="57">
        <v>900</v>
      </c>
      <c r="K60" s="57">
        <v>0</v>
      </c>
      <c r="L60" s="57">
        <v>0</v>
      </c>
      <c r="Q60" s="443"/>
      <c r="R60" s="443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443"/>
      <c r="S62" s="443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443"/>
      <c r="R63" s="443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443"/>
      <c r="R64" s="443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443"/>
      <c r="R65" s="443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443"/>
      <c r="R66" s="443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443"/>
      <c r="R67" s="443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443"/>
      <c r="R68" s="443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443"/>
      <c r="R69" s="443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443"/>
      <c r="R70" s="443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443"/>
      <c r="R71" s="443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443"/>
      <c r="R72" s="443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443"/>
      <c r="R73" s="443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443"/>
      <c r="R74" s="443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443"/>
      <c r="R75" s="443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443"/>
      <c r="R76" s="443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443"/>
      <c r="R77" s="443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444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6300</v>
      </c>
      <c r="J360" s="90">
        <f>SUM(J30+J176)</f>
        <v>6300</v>
      </c>
      <c r="K360" s="90">
        <f>SUM(K30+K176)</f>
        <v>0</v>
      </c>
      <c r="L360" s="90">
        <f>SUM(L30+L176)</f>
        <v>0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445" t="s">
        <v>229</v>
      </c>
      <c r="K363" s="586" t="s">
        <v>230</v>
      </c>
      <c r="L363" s="586"/>
    </row>
    <row r="364" spans="1:12" ht="15.75" customHeight="1">
      <c r="I364" s="446"/>
      <c r="K364" s="446"/>
      <c r="L364" s="446"/>
    </row>
    <row r="365" spans="1:12" ht="15.75" customHeight="1">
      <c r="D365" s="120"/>
      <c r="E365" s="120"/>
      <c r="F365" s="26"/>
      <c r="G365" s="120" t="s">
        <v>231</v>
      </c>
      <c r="I365" s="446"/>
      <c r="K365" s="120" t="s">
        <v>232</v>
      </c>
      <c r="L365" s="447"/>
    </row>
    <row r="366" spans="1:12" ht="26.25" customHeight="1">
      <c r="D366" s="570" t="s">
        <v>233</v>
      </c>
      <c r="E366" s="571"/>
      <c r="F366" s="571"/>
      <c r="G366" s="571"/>
      <c r="H366" s="448"/>
      <c r="I366" s="449" t="s">
        <v>229</v>
      </c>
      <c r="K366" s="586" t="s">
        <v>230</v>
      </c>
      <c r="L366" s="586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J176" sqref="J176"/>
    </sheetView>
  </sheetViews>
  <sheetFormatPr defaultRowHeight="15"/>
  <cols>
    <col min="1" max="4" width="2" style="1" customWidth="1"/>
    <col min="5" max="5" width="2.140625" style="1" customWidth="1"/>
    <col min="6" max="6" width="3.5703125" style="269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270" t="s">
        <v>0</v>
      </c>
      <c r="K1" s="270"/>
      <c r="L1" s="270"/>
      <c r="M1" s="132"/>
      <c r="N1" s="270"/>
      <c r="O1" s="270"/>
      <c r="P1" s="2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270" t="s">
        <v>1</v>
      </c>
      <c r="K2" s="270"/>
      <c r="L2" s="270"/>
      <c r="M2" s="132"/>
      <c r="N2" s="270"/>
      <c r="O2" s="270"/>
      <c r="P2" s="2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270" t="s">
        <v>2</v>
      </c>
      <c r="K3" s="270"/>
      <c r="L3" s="270"/>
      <c r="M3" s="132"/>
      <c r="N3" s="270"/>
      <c r="O3" s="270"/>
      <c r="P3" s="2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270" t="s">
        <v>4</v>
      </c>
      <c r="K4" s="270"/>
      <c r="L4" s="270"/>
      <c r="M4" s="132"/>
      <c r="N4" s="133"/>
      <c r="O4" s="133"/>
      <c r="P4" s="2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70" t="s">
        <v>5</v>
      </c>
      <c r="K5" s="270"/>
      <c r="L5" s="270"/>
      <c r="M5" s="132"/>
      <c r="N5" s="270"/>
      <c r="O5" s="270"/>
      <c r="P5" s="270"/>
      <c r="Q5" s="2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70"/>
      <c r="I6" s="270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41" t="s">
        <v>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71"/>
      <c r="B8" s="272"/>
      <c r="C8" s="272"/>
      <c r="D8" s="272"/>
      <c r="E8" s="272"/>
      <c r="F8" s="272"/>
      <c r="G8" s="543" t="s">
        <v>8</v>
      </c>
      <c r="H8" s="543"/>
      <c r="I8" s="543"/>
      <c r="J8" s="543"/>
      <c r="K8" s="543"/>
      <c r="L8" s="272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44" t="s">
        <v>9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45" t="s">
        <v>10</v>
      </c>
      <c r="H10" s="545"/>
      <c r="I10" s="545"/>
      <c r="J10" s="545"/>
      <c r="K10" s="54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46" t="s">
        <v>11</v>
      </c>
      <c r="H11" s="546"/>
      <c r="I11" s="546"/>
      <c r="J11" s="546"/>
      <c r="K11" s="5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44" t="s">
        <v>12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45" t="s">
        <v>234</v>
      </c>
      <c r="H15" s="545"/>
      <c r="I15" s="545"/>
      <c r="J15" s="545"/>
      <c r="K15" s="545"/>
    </row>
    <row r="16" spans="1:36" ht="11.25" customHeight="1">
      <c r="G16" s="547" t="s">
        <v>13</v>
      </c>
      <c r="H16" s="547"/>
      <c r="I16" s="547"/>
      <c r="J16" s="547"/>
      <c r="K16" s="547"/>
    </row>
    <row r="17" spans="1:17" ht="15" customHeight="1">
      <c r="B17"/>
      <c r="C17"/>
      <c r="D17"/>
      <c r="E17" s="548" t="s">
        <v>235</v>
      </c>
      <c r="F17" s="548"/>
      <c r="G17" s="548"/>
      <c r="H17" s="548"/>
      <c r="I17" s="548"/>
      <c r="J17" s="548"/>
      <c r="K17" s="548"/>
      <c r="L17"/>
    </row>
    <row r="18" spans="1:17" ht="12" customHeight="1">
      <c r="A18" s="549" t="s">
        <v>14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134"/>
    </row>
    <row r="19" spans="1:17" ht="12" customHeight="1">
      <c r="F19" s="1"/>
      <c r="J19" s="12"/>
      <c r="K19" s="13"/>
      <c r="L19" s="14" t="s">
        <v>15</v>
      </c>
      <c r="M19" s="134"/>
    </row>
    <row r="20" spans="1:17" ht="11.25" customHeight="1">
      <c r="F20" s="1"/>
      <c r="J20" s="15" t="s">
        <v>16</v>
      </c>
      <c r="K20" s="7"/>
      <c r="L20" s="16"/>
      <c r="M20" s="134"/>
    </row>
    <row r="21" spans="1:17" ht="12" customHeight="1">
      <c r="E21" s="270"/>
      <c r="F21" s="273"/>
      <c r="I21" s="18"/>
      <c r="J21" s="18"/>
      <c r="K21" s="19" t="s">
        <v>17</v>
      </c>
      <c r="L21" s="16"/>
      <c r="M21" s="134"/>
    </row>
    <row r="22" spans="1:17" ht="14.25" customHeight="1">
      <c r="A22" s="540"/>
      <c r="B22" s="540"/>
      <c r="C22" s="540"/>
      <c r="D22" s="540"/>
      <c r="E22" s="540"/>
      <c r="F22" s="540"/>
      <c r="G22" s="540"/>
      <c r="H22" s="540"/>
      <c r="I22" s="540"/>
      <c r="K22" s="19" t="s">
        <v>18</v>
      </c>
      <c r="L22" s="20" t="s">
        <v>19</v>
      </c>
      <c r="M22" s="134"/>
    </row>
    <row r="23" spans="1:17" ht="43.5" customHeight="1">
      <c r="A23" s="540" t="s">
        <v>248</v>
      </c>
      <c r="B23" s="540"/>
      <c r="C23" s="540"/>
      <c r="D23" s="540"/>
      <c r="E23" s="540"/>
      <c r="F23" s="540"/>
      <c r="G23" s="540"/>
      <c r="H23" s="540"/>
      <c r="I23" s="540"/>
      <c r="J23" s="268" t="s">
        <v>21</v>
      </c>
      <c r="K23" s="21" t="s">
        <v>33</v>
      </c>
      <c r="L23" s="16"/>
      <c r="M23" s="134"/>
    </row>
    <row r="24" spans="1:17" ht="12.75" customHeight="1">
      <c r="F24" s="1"/>
      <c r="G24" s="22" t="s">
        <v>22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50" t="s">
        <v>23</v>
      </c>
      <c r="H25" s="550"/>
      <c r="I25" s="142"/>
      <c r="J25" s="143"/>
      <c r="K25" s="144"/>
      <c r="L25" s="144"/>
      <c r="M25" s="134"/>
    </row>
    <row r="26" spans="1:17">
      <c r="A26" s="551" t="s">
        <v>247</v>
      </c>
      <c r="B26" s="551"/>
      <c r="C26" s="551"/>
      <c r="D26" s="551"/>
      <c r="E26" s="551"/>
      <c r="F26" s="551"/>
      <c r="G26" s="551"/>
      <c r="H26" s="551"/>
      <c r="I26" s="551"/>
      <c r="J26" s="26"/>
      <c r="K26" s="27"/>
      <c r="L26" s="28" t="s">
        <v>24</v>
      </c>
      <c r="M26" s="135"/>
    </row>
    <row r="27" spans="1:17" ht="24" customHeight="1">
      <c r="A27" s="552" t="s">
        <v>25</v>
      </c>
      <c r="B27" s="553"/>
      <c r="C27" s="553"/>
      <c r="D27" s="553"/>
      <c r="E27" s="553"/>
      <c r="F27" s="553"/>
      <c r="G27" s="556" t="s">
        <v>26</v>
      </c>
      <c r="H27" s="558" t="s">
        <v>27</v>
      </c>
      <c r="I27" s="560" t="s">
        <v>28</v>
      </c>
      <c r="J27" s="561"/>
      <c r="K27" s="562" t="s">
        <v>29</v>
      </c>
      <c r="L27" s="564" t="s">
        <v>30</v>
      </c>
      <c r="M27" s="135"/>
    </row>
    <row r="28" spans="1:17" ht="46.5" customHeight="1">
      <c r="A28" s="554"/>
      <c r="B28" s="555"/>
      <c r="C28" s="555"/>
      <c r="D28" s="555"/>
      <c r="E28" s="555"/>
      <c r="F28" s="555"/>
      <c r="G28" s="557"/>
      <c r="H28" s="559"/>
      <c r="I28" s="29" t="s">
        <v>31</v>
      </c>
      <c r="J28" s="30" t="s">
        <v>32</v>
      </c>
      <c r="K28" s="563"/>
      <c r="L28" s="565"/>
    </row>
    <row r="29" spans="1:17" ht="11.25" customHeight="1">
      <c r="A29" s="566" t="s">
        <v>33</v>
      </c>
      <c r="B29" s="567"/>
      <c r="C29" s="567"/>
      <c r="D29" s="567"/>
      <c r="E29" s="567"/>
      <c r="F29" s="568"/>
      <c r="G29" s="31">
        <v>2</v>
      </c>
      <c r="H29" s="32">
        <v>3</v>
      </c>
      <c r="I29" s="33" t="s">
        <v>34</v>
      </c>
      <c r="J29" s="34" t="s">
        <v>35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36</v>
      </c>
      <c r="H30" s="40">
        <v>1</v>
      </c>
      <c r="I30" s="41">
        <f>SUM(I31+I42+I61+I82+I89+I109+I131+I150+I160)</f>
        <v>16300</v>
      </c>
      <c r="J30" s="41">
        <f>SUM(J31+J42+J61+J82+J89+J109+J131+J150+J160)</f>
        <v>16300</v>
      </c>
      <c r="K30" s="42">
        <f>SUM(K31+K42+K61+K82+K89+K109+K131+K150+K160)</f>
        <v>9998.39</v>
      </c>
      <c r="L30" s="41">
        <f>SUM(L31+L42+L61+L82+L89+L109+L131+L150+L160)</f>
        <v>9998.39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37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38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38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39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39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40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40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41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41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41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41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42</v>
      </c>
      <c r="H42" s="40">
        <v>13</v>
      </c>
      <c r="I42" s="61">
        <f t="shared" ref="I42:L44" si="2">I43</f>
        <v>16300</v>
      </c>
      <c r="J42" s="62">
        <f t="shared" si="2"/>
        <v>16300</v>
      </c>
      <c r="K42" s="61">
        <f t="shared" si="2"/>
        <v>9998.39</v>
      </c>
      <c r="L42" s="61">
        <f t="shared" si="2"/>
        <v>9998.39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42</v>
      </c>
      <c r="H43" s="40">
        <v>14</v>
      </c>
      <c r="I43" s="41">
        <f t="shared" si="2"/>
        <v>16300</v>
      </c>
      <c r="J43" s="42">
        <f t="shared" si="2"/>
        <v>16300</v>
      </c>
      <c r="K43" s="41">
        <f t="shared" si="2"/>
        <v>9998.39</v>
      </c>
      <c r="L43" s="42">
        <f t="shared" si="2"/>
        <v>9998.39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42</v>
      </c>
      <c r="H44" s="40">
        <v>15</v>
      </c>
      <c r="I44" s="41">
        <f t="shared" si="2"/>
        <v>16300</v>
      </c>
      <c r="J44" s="42">
        <f t="shared" si="2"/>
        <v>16300</v>
      </c>
      <c r="K44" s="50">
        <f t="shared" si="2"/>
        <v>9998.39</v>
      </c>
      <c r="L44" s="50">
        <f t="shared" si="2"/>
        <v>9998.39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42</v>
      </c>
      <c r="H45" s="40">
        <v>16</v>
      </c>
      <c r="I45" s="68">
        <f>SUM(I46:I60)</f>
        <v>16300</v>
      </c>
      <c r="J45" s="68">
        <f>SUM(J46:J60)</f>
        <v>16300</v>
      </c>
      <c r="K45" s="69">
        <f>SUM(K46:K60)</f>
        <v>9998.39</v>
      </c>
      <c r="L45" s="69">
        <f>SUM(L46:L60)</f>
        <v>9998.39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43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44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45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46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47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48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49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50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51</v>
      </c>
      <c r="H54" s="40">
        <v>25</v>
      </c>
      <c r="I54" s="58">
        <v>15400</v>
      </c>
      <c r="J54" s="57">
        <v>15400</v>
      </c>
      <c r="K54" s="57">
        <v>9998.39</v>
      </c>
      <c r="L54" s="57">
        <v>9998.39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52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53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54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55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56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57</v>
      </c>
      <c r="H60" s="40">
        <v>31</v>
      </c>
      <c r="I60" s="58">
        <v>900</v>
      </c>
      <c r="J60" s="57">
        <v>900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58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59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60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60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61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62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63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64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64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61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62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63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65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66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67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68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69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70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70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70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70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71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72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72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72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73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74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75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76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77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77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77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78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79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80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80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80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81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82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83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84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84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84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85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86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86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86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87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88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89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89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89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90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91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92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92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92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92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93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93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93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93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94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94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94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94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95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96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95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97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98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99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99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99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100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101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102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103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103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104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105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106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106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106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107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107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107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108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109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110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110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111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111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112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113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114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115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115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115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116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117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118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118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118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119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120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121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122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123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124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125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126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127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128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129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6.25" customHeight="1">
      <c r="A176" s="36">
        <v>3</v>
      </c>
      <c r="B176" s="38"/>
      <c r="C176" s="36"/>
      <c r="D176" s="37"/>
      <c r="E176" s="37"/>
      <c r="F176" s="39"/>
      <c r="G176" s="89" t="s">
        <v>130</v>
      </c>
      <c r="H176" s="40">
        <v>147</v>
      </c>
      <c r="I176" s="41">
        <f>SUM(I177+I230+I295)</f>
        <v>700</v>
      </c>
      <c r="J176" s="81">
        <f>SUM(J177+J230+J295)</f>
        <v>700</v>
      </c>
      <c r="K176" s="42">
        <f>SUM(K177+K230+K295)</f>
        <v>699</v>
      </c>
      <c r="L176" s="41">
        <f>SUM(L177+L230+L295)</f>
        <v>699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131</v>
      </c>
      <c r="H177" s="40">
        <v>148</v>
      </c>
      <c r="I177" s="41">
        <f>SUM(I178+I201+I208+I220+I224)</f>
        <v>700</v>
      </c>
      <c r="J177" s="61">
        <f>SUM(J178+J201+J208+J220+J224)</f>
        <v>700</v>
      </c>
      <c r="K177" s="61">
        <f>SUM(K178+K201+K208+K220+K224)</f>
        <v>699</v>
      </c>
      <c r="L177" s="61">
        <f>SUM(L178+L201+L208+L220+L224)</f>
        <v>699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132</v>
      </c>
      <c r="H178" s="40">
        <v>149</v>
      </c>
      <c r="I178" s="61">
        <f>SUM(I179+I182+I187+I193+I198)</f>
        <v>700</v>
      </c>
      <c r="J178" s="81">
        <f>SUM(J179+J182+J187+J193+J198)</f>
        <v>700</v>
      </c>
      <c r="K178" s="42">
        <f>SUM(K179+K182+K187+K193+K198)</f>
        <v>699</v>
      </c>
      <c r="L178" s="41">
        <f>SUM(L179+L182+L187+L193+L198)</f>
        <v>699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133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134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134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135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135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136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137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138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139</v>
      </c>
      <c r="H187" s="40">
        <v>158</v>
      </c>
      <c r="I187" s="41">
        <f>I188</f>
        <v>700</v>
      </c>
      <c r="J187" s="81">
        <f>J188</f>
        <v>700</v>
      </c>
      <c r="K187" s="42">
        <f>K188</f>
        <v>699</v>
      </c>
      <c r="L187" s="41">
        <f>L188</f>
        <v>699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139</v>
      </c>
      <c r="H188" s="40">
        <v>159</v>
      </c>
      <c r="I188" s="41">
        <f t="shared" ref="I188:P188" si="19">SUM(I189:I192)</f>
        <v>700</v>
      </c>
      <c r="J188" s="41">
        <f t="shared" si="19"/>
        <v>700</v>
      </c>
      <c r="K188" s="41">
        <f t="shared" si="19"/>
        <v>699</v>
      </c>
      <c r="L188" s="41">
        <f t="shared" si="19"/>
        <v>699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140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141</v>
      </c>
      <c r="H190" s="40">
        <v>161</v>
      </c>
      <c r="I190" s="56">
        <v>700</v>
      </c>
      <c r="J190" s="58">
        <v>700</v>
      </c>
      <c r="K190" s="58">
        <v>699</v>
      </c>
      <c r="L190" s="58">
        <v>699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142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143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144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144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145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146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147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148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148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148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149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149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149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150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151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152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153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154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155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155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155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156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156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157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158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159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160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161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156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162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162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163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163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164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164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164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165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166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167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168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169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170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171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171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172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173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174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175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176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177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178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178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179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180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181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181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182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183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184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184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185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186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187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187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187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188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188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188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189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189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190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191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192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193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171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171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194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173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174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175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176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195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196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196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197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198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199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199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200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201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202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202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203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204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205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205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205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188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188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188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189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189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190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191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206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207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193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171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171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194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173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174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175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208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195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209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209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210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211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212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212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213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214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215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215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216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217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218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218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219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188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188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188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220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220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221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222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223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170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170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171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194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173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174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175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176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195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209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209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210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211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212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212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213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214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215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215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216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224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218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218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218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188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188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188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220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220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221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222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225</v>
      </c>
      <c r="H360" s="40">
        <v>330</v>
      </c>
      <c r="I360" s="90">
        <f>SUM(I30+I176)</f>
        <v>17000</v>
      </c>
      <c r="J360" s="90">
        <f>SUM(J30+J176)</f>
        <v>17000</v>
      </c>
      <c r="K360" s="90">
        <f>SUM(K30+K176)</f>
        <v>10697.39</v>
      </c>
      <c r="L360" s="90">
        <f>SUM(L30+L176)</f>
        <v>10697.39</v>
      </c>
    </row>
    <row r="361" spans="1:12" ht="18.75" customHeight="1">
      <c r="G361" s="159"/>
      <c r="H361" s="16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226</v>
      </c>
      <c r="H362" s="140"/>
      <c r="I362" s="121"/>
      <c r="J362" s="119"/>
      <c r="K362" s="120" t="s">
        <v>227</v>
      </c>
      <c r="L362" s="121"/>
    </row>
    <row r="363" spans="1:12" ht="18.75" customHeight="1">
      <c r="A363" s="122"/>
      <c r="B363" s="122"/>
      <c r="C363" s="122"/>
      <c r="D363" s="123" t="s">
        <v>228</v>
      </c>
      <c r="E363"/>
      <c r="F363"/>
      <c r="G363" s="140"/>
      <c r="H363" s="140"/>
      <c r="I363" s="267" t="s">
        <v>229</v>
      </c>
      <c r="K363" s="569" t="s">
        <v>230</v>
      </c>
      <c r="L363" s="56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231</v>
      </c>
      <c r="I365" s="124"/>
      <c r="K365" s="120" t="s">
        <v>232</v>
      </c>
      <c r="L365" s="125"/>
    </row>
    <row r="366" spans="1:12" ht="26.25" customHeight="1">
      <c r="D366" s="570" t="s">
        <v>233</v>
      </c>
      <c r="E366" s="571"/>
      <c r="F366" s="571"/>
      <c r="G366" s="571"/>
      <c r="H366" s="126"/>
      <c r="I366" s="127" t="s">
        <v>229</v>
      </c>
      <c r="K366" s="569" t="s">
        <v>230</v>
      </c>
      <c r="L366" s="56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.39370078740157483" right="0.19685039370078741" top="0.39370078740157483" bottom="0.19685039370078741" header="0.1968503937007874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25</vt:i4>
      </vt:variant>
    </vt:vector>
  </HeadingPairs>
  <TitlesOfParts>
    <vt:vector size="25" baseType="lpstr">
      <vt:lpstr>Fr.Nr.2SGir</vt:lpstr>
      <vt:lpstr>Fr.Nr.2Svez</vt:lpstr>
      <vt:lpstr>Fr.Nr.2SSuv</vt:lpstr>
      <vt:lpstr>Fr.Nr2SBGir24</vt:lpstr>
      <vt:lpstr>Fr.Nr.2SBVez24</vt:lpstr>
      <vt:lpstr>Fr.Nr.2SBSuv24</vt:lpstr>
      <vt:lpstr>Fr.Nr.2SBGir28</vt:lpstr>
      <vt:lpstr>Fr.Nr.2SBVez28</vt:lpstr>
      <vt:lpstr>Fr.Nr.2SBSuv28</vt:lpstr>
      <vt:lpstr>Fr.Nr.2SBSUV</vt:lpstr>
      <vt:lpstr>Fr.Nr.2MLGir</vt:lpstr>
      <vt:lpstr>Fr.Nr2MLVez</vt:lpstr>
      <vt:lpstr>Fr.Nr.2MLSuv</vt:lpstr>
      <vt:lpstr>Fr.Nr.2SUV</vt:lpstr>
      <vt:lpstr>PažymagautšFSŠalt.</vt:lpstr>
      <vt:lpstr>PažymaGautųFSfunkc</vt:lpstr>
      <vt:lpstr>Pažyma apie pajamas</vt:lpstr>
      <vt:lpstr>Fr.Nr.S-7</vt:lpstr>
      <vt:lpstr>9priedas</vt:lpstr>
      <vt:lpstr>9priedopažyma</vt:lpstr>
      <vt:lpstr>SukauptosFSŠalt.</vt:lpstr>
      <vt:lpstr>SukauptosFSfunkc.</vt:lpstr>
      <vt:lpstr>Fr.Nr.B-2Vez</vt:lpstr>
      <vt:lpstr>Fr.Nr.B-2Gir.</vt:lpstr>
      <vt:lpstr>Pažyma dėl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VPM</cp:lastModifiedBy>
  <cp:lastPrinted>2020-07-09T06:43:26Z</cp:lastPrinted>
  <dcterms:created xsi:type="dcterms:W3CDTF">2019-01-14T20:28:53Z</dcterms:created>
  <dcterms:modified xsi:type="dcterms:W3CDTF">2022-09-21T05:30:09Z</dcterms:modified>
</cp:coreProperties>
</file>