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DVA\VEZAICIAI\INTERNETAS\INTERNETO_SVETAINE_\BUHALTERINIAI REIKALAI\biudzeto_vykdymo\"/>
    </mc:Choice>
  </mc:AlternateContent>
  <bookViews>
    <workbookView xWindow="0" yWindow="0" windowWidth="28800" windowHeight="11730" tabRatio="960" firstSheet="15" activeTab="15"/>
  </bookViews>
  <sheets>
    <sheet name="Fr.Nr2SUV" sheetId="1" r:id="rId1"/>
    <sheet name="Fr.Nr.2SBSUV" sheetId="2" r:id="rId2"/>
    <sheet name="Fr.Nr.2SBSUV4.28" sheetId="3" r:id="rId3"/>
    <sheet name="Fr.Nr.2SBVez4.28" sheetId="4" r:id="rId4"/>
    <sheet name="Fr.Nr.2SBVLd4.28" sheetId="5" r:id="rId5"/>
    <sheet name="Fr.Nr.2SBVez3.24" sheetId="6" r:id="rId6"/>
    <sheet name="Fr.Nr.2SBSUV1.24" sheetId="7" r:id="rId7"/>
    <sheet name="Fr.Nr.2SBVez" sheetId="8" r:id="rId8"/>
    <sheet name="Fr.Nr.2SBG" sheetId="9" r:id="rId9"/>
    <sheet name="Fr.Nr.2SBLd" sheetId="10" r:id="rId10"/>
    <sheet name="Fr.Nr2VBDVLd" sheetId="11" r:id="rId11"/>
    <sheet name="Fr.Nr2ML(Covid)" sheetId="32" r:id="rId12"/>
    <sheet name="Fr.Nr.2MLSUV" sheetId="12" r:id="rId13"/>
    <sheet name="Fr.Nr.2MLVez" sheetId="13" r:id="rId14"/>
    <sheet name="Fr.Nr.2MLGir" sheetId="14" r:id="rId15"/>
    <sheet name="Fr.Nr.2MLVLd" sheetId="15" r:id="rId16"/>
    <sheet name="Fr.Nr.2SSUV" sheetId="16" r:id="rId17"/>
    <sheet name="Fr.Nr.2SVez" sheetId="17" r:id="rId18"/>
    <sheet name="Fr.Nr.2SGir" sheetId="18" r:id="rId19"/>
    <sheet name="Fr.Nr.2SVLd" sheetId="19" r:id="rId20"/>
    <sheet name="Pazyma apie pajamas" sheetId="20" r:id="rId21"/>
    <sheet name="Fr.Nr.S1_7" sheetId="21" r:id="rId22"/>
    <sheet name="GautosFPFunk" sheetId="22" r:id="rId23"/>
    <sheet name="GautosFPŠalt" sheetId="23" r:id="rId24"/>
    <sheet name="SukauptosFSŠalt." sheetId="24" r:id="rId25"/>
    <sheet name="SukauptosFSfunkc." sheetId="25" r:id="rId26"/>
    <sheet name="9priedas" sheetId="26" r:id="rId27"/>
    <sheet name="Pažyma9priedo" sheetId="27" r:id="rId28"/>
    <sheet name="Pažymaetatų" sheetId="28" r:id="rId29"/>
    <sheet name="Fr.Nr.B-2Vez" sheetId="29" r:id="rId30"/>
    <sheet name="Fr.Nr.B-2Gir" sheetId="30" r:id="rId31"/>
    <sheet name="Fr.Nr.B-2Darz" sheetId="31" r:id="rId32"/>
  </sheets>
  <calcPr calcId="162913"/>
</workbook>
</file>

<file path=xl/calcChain.xml><?xml version="1.0" encoding="utf-8"?>
<calcChain xmlns="http://schemas.openxmlformats.org/spreadsheetml/2006/main">
  <c r="H32" i="30" l="1"/>
  <c r="L357" i="32" l="1"/>
  <c r="K357" i="32"/>
  <c r="J357" i="32"/>
  <c r="J356" i="32" s="1"/>
  <c r="I357" i="32"/>
  <c r="I356" i="32" s="1"/>
  <c r="L356" i="32"/>
  <c r="K356" i="32"/>
  <c r="L354" i="32"/>
  <c r="K354" i="32"/>
  <c r="J354" i="32"/>
  <c r="J353" i="32" s="1"/>
  <c r="I354" i="32"/>
  <c r="L353" i="32"/>
  <c r="K353" i="32"/>
  <c r="I353" i="32"/>
  <c r="L351" i="32"/>
  <c r="K351" i="32"/>
  <c r="J351" i="32"/>
  <c r="J350" i="32" s="1"/>
  <c r="I351" i="32"/>
  <c r="I350" i="32" s="1"/>
  <c r="L350" i="32"/>
  <c r="K350" i="32"/>
  <c r="L347" i="32"/>
  <c r="K347" i="32"/>
  <c r="J347" i="32"/>
  <c r="J346" i="32" s="1"/>
  <c r="I347" i="32"/>
  <c r="L346" i="32"/>
  <c r="K346" i="32"/>
  <c r="I346" i="32"/>
  <c r="L343" i="32"/>
  <c r="K343" i="32"/>
  <c r="J343" i="32"/>
  <c r="J342" i="32" s="1"/>
  <c r="I343" i="32"/>
  <c r="I342" i="32" s="1"/>
  <c r="L342" i="32"/>
  <c r="K342" i="32"/>
  <c r="L339" i="32"/>
  <c r="K339" i="32"/>
  <c r="J339" i="32"/>
  <c r="J338" i="32" s="1"/>
  <c r="I339" i="32"/>
  <c r="L338" i="32"/>
  <c r="K338" i="32"/>
  <c r="I338" i="32"/>
  <c r="L335" i="32"/>
  <c r="K335" i="32"/>
  <c r="J335" i="32"/>
  <c r="I335" i="32"/>
  <c r="L332" i="32"/>
  <c r="K332" i="32"/>
  <c r="J332" i="32"/>
  <c r="I332" i="32"/>
  <c r="L330" i="32"/>
  <c r="K330" i="32"/>
  <c r="J330" i="32"/>
  <c r="J329" i="32" s="1"/>
  <c r="I330" i="32"/>
  <c r="I329" i="32" s="1"/>
  <c r="L329" i="32"/>
  <c r="K329" i="32"/>
  <c r="K328" i="32" s="1"/>
  <c r="L325" i="32"/>
  <c r="L324" i="32" s="1"/>
  <c r="K325" i="32"/>
  <c r="K324" i="32" s="1"/>
  <c r="J325" i="32"/>
  <c r="I325" i="32"/>
  <c r="I324" i="32" s="1"/>
  <c r="J324" i="32"/>
  <c r="L322" i="32"/>
  <c r="L321" i="32" s="1"/>
  <c r="K322" i="32"/>
  <c r="K321" i="32" s="1"/>
  <c r="J322" i="32"/>
  <c r="I322" i="32"/>
  <c r="I321" i="32" s="1"/>
  <c r="J321" i="32"/>
  <c r="L319" i="32"/>
  <c r="L318" i="32" s="1"/>
  <c r="K319" i="32"/>
  <c r="K318" i="32" s="1"/>
  <c r="J319" i="32"/>
  <c r="I319" i="32"/>
  <c r="I318" i="32" s="1"/>
  <c r="J318" i="32"/>
  <c r="L315" i="32"/>
  <c r="L314" i="32" s="1"/>
  <c r="K315" i="32"/>
  <c r="K314" i="32" s="1"/>
  <c r="J315" i="32"/>
  <c r="I315" i="32"/>
  <c r="I314" i="32" s="1"/>
  <c r="J314" i="32"/>
  <c r="L311" i="32"/>
  <c r="L310" i="32" s="1"/>
  <c r="K311" i="32"/>
  <c r="K310" i="32" s="1"/>
  <c r="J311" i="32"/>
  <c r="I311" i="32"/>
  <c r="I310" i="32" s="1"/>
  <c r="J310" i="32"/>
  <c r="L307" i="32"/>
  <c r="L306" i="32" s="1"/>
  <c r="K307" i="32"/>
  <c r="K306" i="32" s="1"/>
  <c r="J307" i="32"/>
  <c r="J306" i="32" s="1"/>
  <c r="I307" i="32"/>
  <c r="I306" i="32" s="1"/>
  <c r="L303" i="32"/>
  <c r="K303" i="32"/>
  <c r="J303" i="32"/>
  <c r="I303" i="32"/>
  <c r="L300" i="32"/>
  <c r="K300" i="32"/>
  <c r="J300" i="32"/>
  <c r="I300" i="32"/>
  <c r="L298" i="32"/>
  <c r="L297" i="32" s="1"/>
  <c r="K298" i="32"/>
  <c r="K297" i="32" s="1"/>
  <c r="J298" i="32"/>
  <c r="J297" i="32" s="1"/>
  <c r="I298" i="32"/>
  <c r="I297" i="32" s="1"/>
  <c r="L292" i="32"/>
  <c r="L291" i="32" s="1"/>
  <c r="K292" i="32"/>
  <c r="K291" i="32" s="1"/>
  <c r="J292" i="32"/>
  <c r="I292" i="32"/>
  <c r="I291" i="32" s="1"/>
  <c r="J291" i="32"/>
  <c r="L289" i="32"/>
  <c r="L288" i="32" s="1"/>
  <c r="K289" i="32"/>
  <c r="K288" i="32" s="1"/>
  <c r="J289" i="32"/>
  <c r="I289" i="32"/>
  <c r="I288" i="32" s="1"/>
  <c r="J288" i="32"/>
  <c r="L286" i="32"/>
  <c r="L285" i="32" s="1"/>
  <c r="K286" i="32"/>
  <c r="K285" i="32" s="1"/>
  <c r="J286" i="32"/>
  <c r="I286" i="32"/>
  <c r="I285" i="32" s="1"/>
  <c r="J285" i="32"/>
  <c r="L282" i="32"/>
  <c r="L281" i="32" s="1"/>
  <c r="K282" i="32"/>
  <c r="K281" i="32" s="1"/>
  <c r="J282" i="32"/>
  <c r="J281" i="32" s="1"/>
  <c r="I282" i="32"/>
  <c r="I281" i="32" s="1"/>
  <c r="L278" i="32"/>
  <c r="L277" i="32" s="1"/>
  <c r="K278" i="32"/>
  <c r="K277" i="32" s="1"/>
  <c r="J278" i="32"/>
  <c r="J277" i="32" s="1"/>
  <c r="I278" i="32"/>
  <c r="I277" i="32" s="1"/>
  <c r="L274" i="32"/>
  <c r="L273" i="32" s="1"/>
  <c r="K274" i="32"/>
  <c r="K273" i="32" s="1"/>
  <c r="J274" i="32"/>
  <c r="I274" i="32"/>
  <c r="I273" i="32" s="1"/>
  <c r="J273" i="32"/>
  <c r="L270" i="32"/>
  <c r="K270" i="32"/>
  <c r="J270" i="32"/>
  <c r="I270" i="32"/>
  <c r="L267" i="32"/>
  <c r="K267" i="32"/>
  <c r="J267" i="32"/>
  <c r="I267" i="32"/>
  <c r="L265" i="32"/>
  <c r="L264" i="32" s="1"/>
  <c r="K265" i="32"/>
  <c r="K264" i="32" s="1"/>
  <c r="J265" i="32"/>
  <c r="I265" i="32"/>
  <c r="I264" i="32" s="1"/>
  <c r="I263" i="32" s="1"/>
  <c r="J264" i="32"/>
  <c r="K263" i="32"/>
  <c r="L260" i="32"/>
  <c r="K260" i="32"/>
  <c r="J260" i="32"/>
  <c r="J259" i="32" s="1"/>
  <c r="I260" i="32"/>
  <c r="I259" i="32" s="1"/>
  <c r="L259" i="32"/>
  <c r="K259" i="32"/>
  <c r="L257" i="32"/>
  <c r="K257" i="32"/>
  <c r="J257" i="32"/>
  <c r="J256" i="32" s="1"/>
  <c r="I257" i="32"/>
  <c r="L256" i="32"/>
  <c r="K256" i="32"/>
  <c r="I256" i="32"/>
  <c r="L254" i="32"/>
  <c r="K254" i="32"/>
  <c r="J254" i="32"/>
  <c r="J253" i="32" s="1"/>
  <c r="I254" i="32"/>
  <c r="I253" i="32" s="1"/>
  <c r="L253" i="32"/>
  <c r="K253" i="32"/>
  <c r="L250" i="32"/>
  <c r="K250" i="32"/>
  <c r="J250" i="32"/>
  <c r="J249" i="32" s="1"/>
  <c r="I250" i="32"/>
  <c r="L249" i="32"/>
  <c r="K249" i="32"/>
  <c r="I249" i="32"/>
  <c r="L246" i="32"/>
  <c r="K246" i="32"/>
  <c r="J246" i="32"/>
  <c r="J245" i="32" s="1"/>
  <c r="I246" i="32"/>
  <c r="I245" i="32" s="1"/>
  <c r="L245" i="32"/>
  <c r="K245" i="32"/>
  <c r="L242" i="32"/>
  <c r="K242" i="32"/>
  <c r="J242" i="32"/>
  <c r="J241" i="32" s="1"/>
  <c r="I242" i="32"/>
  <c r="L241" i="32"/>
  <c r="K241" i="32"/>
  <c r="I241" i="32"/>
  <c r="L238" i="32"/>
  <c r="K238" i="32"/>
  <c r="J238" i="32"/>
  <c r="I238" i="32"/>
  <c r="L235" i="32"/>
  <c r="K235" i="32"/>
  <c r="J235" i="32"/>
  <c r="I235" i="32"/>
  <c r="L233" i="32"/>
  <c r="K233" i="32"/>
  <c r="J233" i="32"/>
  <c r="J232" i="32" s="1"/>
  <c r="I233" i="32"/>
  <c r="I232" i="32" s="1"/>
  <c r="L232" i="32"/>
  <c r="K232" i="32"/>
  <c r="K231" i="32" s="1"/>
  <c r="K230" i="32" s="1"/>
  <c r="L226" i="32"/>
  <c r="K226" i="32"/>
  <c r="J226" i="32"/>
  <c r="I226" i="32"/>
  <c r="L225" i="32"/>
  <c r="L224" i="32" s="1"/>
  <c r="K225" i="32"/>
  <c r="K224" i="32" s="1"/>
  <c r="J225" i="32"/>
  <c r="I225" i="32"/>
  <c r="I224" i="32" s="1"/>
  <c r="J224" i="32"/>
  <c r="L222" i="32"/>
  <c r="L221" i="32" s="1"/>
  <c r="K222" i="32"/>
  <c r="K221" i="32" s="1"/>
  <c r="J222" i="32"/>
  <c r="J221" i="32" s="1"/>
  <c r="J220" i="32" s="1"/>
  <c r="I222" i="32"/>
  <c r="I221" i="32" s="1"/>
  <c r="I220" i="32" s="1"/>
  <c r="L220" i="32"/>
  <c r="K220" i="32"/>
  <c r="L213" i="32"/>
  <c r="K213" i="32"/>
  <c r="J213" i="32"/>
  <c r="I213" i="32"/>
  <c r="L212" i="32"/>
  <c r="K212" i="32"/>
  <c r="J212" i="32"/>
  <c r="I212" i="32"/>
  <c r="L210" i="32"/>
  <c r="K210" i="32"/>
  <c r="J210" i="32"/>
  <c r="I210" i="32"/>
  <c r="L209" i="32"/>
  <c r="L208" i="32" s="1"/>
  <c r="K209" i="32"/>
  <c r="J209" i="32"/>
  <c r="J208" i="32" s="1"/>
  <c r="I209" i="32"/>
  <c r="I208" i="32" s="1"/>
  <c r="L203" i="32"/>
  <c r="L202" i="32" s="1"/>
  <c r="K203" i="32"/>
  <c r="K202" i="32" s="1"/>
  <c r="K201" i="32" s="1"/>
  <c r="J203" i="32"/>
  <c r="I203" i="32"/>
  <c r="I202" i="32" s="1"/>
  <c r="I201" i="32" s="1"/>
  <c r="J202" i="32"/>
  <c r="J201" i="32" s="1"/>
  <c r="L201" i="32"/>
  <c r="L199" i="32"/>
  <c r="K199" i="32"/>
  <c r="J199" i="32"/>
  <c r="J198" i="32" s="1"/>
  <c r="I199" i="32"/>
  <c r="I198" i="32" s="1"/>
  <c r="L198" i="32"/>
  <c r="K198" i="32"/>
  <c r="L194" i="32"/>
  <c r="K194" i="32"/>
  <c r="J194" i="32"/>
  <c r="J193" i="32" s="1"/>
  <c r="I194" i="32"/>
  <c r="L193" i="32"/>
  <c r="K193" i="32"/>
  <c r="I193" i="32"/>
  <c r="P188" i="32"/>
  <c r="O188" i="32"/>
  <c r="N188" i="32"/>
  <c r="M188" i="32"/>
  <c r="L188" i="32"/>
  <c r="L187" i="32" s="1"/>
  <c r="K188" i="32"/>
  <c r="K187" i="32" s="1"/>
  <c r="J188" i="32"/>
  <c r="J187" i="32" s="1"/>
  <c r="I188" i="32"/>
  <c r="I187" i="32" s="1"/>
  <c r="L183" i="32"/>
  <c r="L182" i="32" s="1"/>
  <c r="K183" i="32"/>
  <c r="K182" i="32" s="1"/>
  <c r="J183" i="32"/>
  <c r="J182" i="32" s="1"/>
  <c r="I183" i="32"/>
  <c r="I182" i="32" s="1"/>
  <c r="L180" i="32"/>
  <c r="L179" i="32" s="1"/>
  <c r="K180" i="32"/>
  <c r="K179" i="32" s="1"/>
  <c r="J180" i="32"/>
  <c r="I180" i="32"/>
  <c r="I179" i="32" s="1"/>
  <c r="J179" i="32"/>
  <c r="K178" i="32"/>
  <c r="L172" i="32"/>
  <c r="K172" i="32"/>
  <c r="J172" i="32"/>
  <c r="I172" i="32"/>
  <c r="L171" i="32"/>
  <c r="K171" i="32"/>
  <c r="J171" i="32"/>
  <c r="I171" i="32"/>
  <c r="L167" i="32"/>
  <c r="K167" i="32"/>
  <c r="J167" i="32"/>
  <c r="I167" i="32"/>
  <c r="L166" i="32"/>
  <c r="L165" i="32" s="1"/>
  <c r="K166" i="32"/>
  <c r="K165" i="32" s="1"/>
  <c r="J166" i="32"/>
  <c r="I166" i="32"/>
  <c r="I165" i="32" s="1"/>
  <c r="J165" i="32"/>
  <c r="L163" i="32"/>
  <c r="L162" i="32" s="1"/>
  <c r="K163" i="32"/>
  <c r="K162" i="32" s="1"/>
  <c r="J163" i="32"/>
  <c r="J162" i="32" s="1"/>
  <c r="J161" i="32" s="1"/>
  <c r="J160" i="32" s="1"/>
  <c r="I163" i="32"/>
  <c r="I162" i="32" s="1"/>
  <c r="I161" i="32" s="1"/>
  <c r="L161" i="32"/>
  <c r="L160" i="32" s="1"/>
  <c r="K161" i="32"/>
  <c r="L158" i="32"/>
  <c r="L157" i="32" s="1"/>
  <c r="K158" i="32"/>
  <c r="K157" i="32" s="1"/>
  <c r="J158" i="32"/>
  <c r="I158" i="32"/>
  <c r="I157" i="32" s="1"/>
  <c r="J157" i="32"/>
  <c r="L153" i="32"/>
  <c r="L152" i="32" s="1"/>
  <c r="K153" i="32"/>
  <c r="K152" i="32" s="1"/>
  <c r="K151" i="32" s="1"/>
  <c r="K150" i="32" s="1"/>
  <c r="J153" i="32"/>
  <c r="J152" i="32" s="1"/>
  <c r="I153" i="32"/>
  <c r="I152" i="32" s="1"/>
  <c r="I151" i="32"/>
  <c r="I150" i="32" s="1"/>
  <c r="L147" i="32"/>
  <c r="L146" i="32" s="1"/>
  <c r="K147" i="32"/>
  <c r="K146" i="32" s="1"/>
  <c r="K145" i="32" s="1"/>
  <c r="J147" i="32"/>
  <c r="I147" i="32"/>
  <c r="I146" i="32" s="1"/>
  <c r="I145" i="32" s="1"/>
  <c r="J146" i="32"/>
  <c r="J145" i="32" s="1"/>
  <c r="L145" i="32"/>
  <c r="L143" i="32"/>
  <c r="K143" i="32"/>
  <c r="J143" i="32"/>
  <c r="J142" i="32" s="1"/>
  <c r="I143" i="32"/>
  <c r="L142" i="32"/>
  <c r="K142" i="32"/>
  <c r="I142" i="32"/>
  <c r="L139" i="32"/>
  <c r="K139" i="32"/>
  <c r="J139" i="32"/>
  <c r="J138" i="32" s="1"/>
  <c r="J137" i="32" s="1"/>
  <c r="I139" i="32"/>
  <c r="I138" i="32" s="1"/>
  <c r="I137" i="32" s="1"/>
  <c r="L138" i="32"/>
  <c r="L137" i="32" s="1"/>
  <c r="K138" i="32"/>
  <c r="K137" i="32" s="1"/>
  <c r="L134" i="32"/>
  <c r="L133" i="32" s="1"/>
  <c r="L132" i="32" s="1"/>
  <c r="L131" i="32" s="1"/>
  <c r="K134" i="32"/>
  <c r="K133" i="32" s="1"/>
  <c r="K132" i="32" s="1"/>
  <c r="J134" i="32"/>
  <c r="I134" i="32"/>
  <c r="I133" i="32" s="1"/>
  <c r="I132" i="32" s="1"/>
  <c r="J133" i="32"/>
  <c r="J132" i="32" s="1"/>
  <c r="J131" i="32" s="1"/>
  <c r="L129" i="32"/>
  <c r="L128" i="32" s="1"/>
  <c r="L127" i="32" s="1"/>
  <c r="K129" i="32"/>
  <c r="K128" i="32" s="1"/>
  <c r="K127" i="32" s="1"/>
  <c r="J129" i="32"/>
  <c r="J128" i="32" s="1"/>
  <c r="J127" i="32" s="1"/>
  <c r="I129" i="32"/>
  <c r="I128" i="32" s="1"/>
  <c r="I127" i="32" s="1"/>
  <c r="L125" i="32"/>
  <c r="K125" i="32"/>
  <c r="J125" i="32"/>
  <c r="I125" i="32"/>
  <c r="L124" i="32"/>
  <c r="L123" i="32" s="1"/>
  <c r="K124" i="32"/>
  <c r="K123" i="32" s="1"/>
  <c r="J124" i="32"/>
  <c r="I124" i="32"/>
  <c r="I123" i="32" s="1"/>
  <c r="J123" i="32"/>
  <c r="L121" i="32"/>
  <c r="L120" i="32" s="1"/>
  <c r="L119" i="32" s="1"/>
  <c r="K121" i="32"/>
  <c r="K120" i="32" s="1"/>
  <c r="K119" i="32" s="1"/>
  <c r="J121" i="32"/>
  <c r="I121" i="32"/>
  <c r="I120" i="32" s="1"/>
  <c r="I119" i="32" s="1"/>
  <c r="J120" i="32"/>
  <c r="J119" i="32"/>
  <c r="L117" i="32"/>
  <c r="K117" i="32"/>
  <c r="J117" i="32"/>
  <c r="I117" i="32"/>
  <c r="L116" i="32"/>
  <c r="L115" i="32" s="1"/>
  <c r="K116" i="32"/>
  <c r="K115" i="32" s="1"/>
  <c r="J116" i="32"/>
  <c r="J115" i="32" s="1"/>
  <c r="I116" i="32"/>
  <c r="I115" i="32" s="1"/>
  <c r="L112" i="32"/>
  <c r="L111" i="32" s="1"/>
  <c r="K112" i="32"/>
  <c r="K111" i="32" s="1"/>
  <c r="K110" i="32" s="1"/>
  <c r="J112" i="32"/>
  <c r="J111" i="32" s="1"/>
  <c r="J110" i="32" s="1"/>
  <c r="I112" i="32"/>
  <c r="I111" i="32" s="1"/>
  <c r="I110" i="32" s="1"/>
  <c r="L110" i="32"/>
  <c r="L106" i="32"/>
  <c r="L105" i="32" s="1"/>
  <c r="K106" i="32"/>
  <c r="K105" i="32" s="1"/>
  <c r="J106" i="32"/>
  <c r="I106" i="32"/>
  <c r="I105" i="32" s="1"/>
  <c r="J105" i="32"/>
  <c r="L102" i="32"/>
  <c r="L101" i="32" s="1"/>
  <c r="L100" i="32" s="1"/>
  <c r="K102" i="32"/>
  <c r="K101" i="32" s="1"/>
  <c r="K100" i="32" s="1"/>
  <c r="J102" i="32"/>
  <c r="J101" i="32" s="1"/>
  <c r="J100" i="32" s="1"/>
  <c r="I102" i="32"/>
  <c r="I101" i="32" s="1"/>
  <c r="I100" i="32" s="1"/>
  <c r="L97" i="32"/>
  <c r="K97" i="32"/>
  <c r="J97" i="32"/>
  <c r="I97" i="32"/>
  <c r="L96" i="32"/>
  <c r="L95" i="32" s="1"/>
  <c r="K96" i="32"/>
  <c r="J96" i="32"/>
  <c r="J95" i="32" s="1"/>
  <c r="I96" i="32"/>
  <c r="I95" i="32" s="1"/>
  <c r="K95" i="32"/>
  <c r="L92" i="32"/>
  <c r="L91" i="32" s="1"/>
  <c r="K92" i="32"/>
  <c r="K91" i="32" s="1"/>
  <c r="K90" i="32" s="1"/>
  <c r="K89" i="32" s="1"/>
  <c r="J92" i="32"/>
  <c r="I92" i="32"/>
  <c r="I91" i="32" s="1"/>
  <c r="J91" i="32"/>
  <c r="J90" i="32" s="1"/>
  <c r="J89" i="32" s="1"/>
  <c r="L90" i="32"/>
  <c r="I90" i="32"/>
  <c r="L85" i="32"/>
  <c r="L84" i="32" s="1"/>
  <c r="L83" i="32" s="1"/>
  <c r="L82" i="32" s="1"/>
  <c r="K85" i="32"/>
  <c r="K84" i="32" s="1"/>
  <c r="K83" i="32" s="1"/>
  <c r="K82" i="32" s="1"/>
  <c r="J85" i="32"/>
  <c r="J84" i="32" s="1"/>
  <c r="J83" i="32" s="1"/>
  <c r="J82" i="32" s="1"/>
  <c r="I85" i="32"/>
  <c r="I84" i="32" s="1"/>
  <c r="I83" i="32" s="1"/>
  <c r="I82" i="32" s="1"/>
  <c r="L80" i="32"/>
  <c r="L79" i="32" s="1"/>
  <c r="K80" i="32"/>
  <c r="J80" i="32"/>
  <c r="J79" i="32" s="1"/>
  <c r="J78" i="32" s="1"/>
  <c r="I80" i="32"/>
  <c r="I79" i="32" s="1"/>
  <c r="K79" i="32"/>
  <c r="K78" i="32" s="1"/>
  <c r="L78" i="32"/>
  <c r="I78" i="32"/>
  <c r="L74" i="32"/>
  <c r="K74" i="32"/>
  <c r="K73" i="32" s="1"/>
  <c r="J74" i="32"/>
  <c r="J73" i="32" s="1"/>
  <c r="I74" i="32"/>
  <c r="L73" i="32"/>
  <c r="I73" i="32"/>
  <c r="L69" i="32"/>
  <c r="K69" i="32"/>
  <c r="K68" i="32" s="1"/>
  <c r="J69" i="32"/>
  <c r="J68" i="32" s="1"/>
  <c r="I69" i="32"/>
  <c r="L68" i="32"/>
  <c r="I68" i="32"/>
  <c r="L64" i="32"/>
  <c r="K64" i="32"/>
  <c r="K63" i="32" s="1"/>
  <c r="J64" i="32"/>
  <c r="J63" i="32" s="1"/>
  <c r="I64" i="32"/>
  <c r="L63" i="32"/>
  <c r="L62" i="32" s="1"/>
  <c r="L61" i="32" s="1"/>
  <c r="I63" i="32"/>
  <c r="I62" i="32" s="1"/>
  <c r="I61" i="32" s="1"/>
  <c r="L45" i="32"/>
  <c r="K45" i="32"/>
  <c r="J45" i="32"/>
  <c r="I45" i="32"/>
  <c r="L44" i="32"/>
  <c r="L43" i="32" s="1"/>
  <c r="L42" i="32" s="1"/>
  <c r="K44" i="32"/>
  <c r="K43" i="32" s="1"/>
  <c r="K42" i="32" s="1"/>
  <c r="J44" i="32"/>
  <c r="J43" i="32" s="1"/>
  <c r="J42" i="32" s="1"/>
  <c r="I44" i="32"/>
  <c r="I43" i="32" s="1"/>
  <c r="I42" i="32"/>
  <c r="L40" i="32"/>
  <c r="K40" i="32"/>
  <c r="J40" i="32"/>
  <c r="I40" i="32"/>
  <c r="L39" i="32"/>
  <c r="L38" i="32" s="1"/>
  <c r="K39" i="32"/>
  <c r="K38" i="32" s="1"/>
  <c r="J39" i="32"/>
  <c r="J38" i="32" s="1"/>
  <c r="I39" i="32"/>
  <c r="I38" i="32" s="1"/>
  <c r="I31" i="32" s="1"/>
  <c r="L36" i="32"/>
  <c r="K36" i="32"/>
  <c r="J36" i="32"/>
  <c r="I36" i="32"/>
  <c r="L34" i="32"/>
  <c r="K34" i="32"/>
  <c r="K33" i="32" s="1"/>
  <c r="K32" i="32" s="1"/>
  <c r="J34" i="32"/>
  <c r="J33" i="32" s="1"/>
  <c r="J32" i="32" s="1"/>
  <c r="J31" i="32" s="1"/>
  <c r="I34" i="32"/>
  <c r="L33" i="32"/>
  <c r="L32" i="32" s="1"/>
  <c r="I33" i="32"/>
  <c r="I32" i="32" s="1"/>
  <c r="L31" i="32"/>
  <c r="I231" i="32" l="1"/>
  <c r="I328" i="32"/>
  <c r="I109" i="32"/>
  <c r="I178" i="32"/>
  <c r="I230" i="32"/>
  <c r="K31" i="32"/>
  <c r="I131" i="32"/>
  <c r="K131" i="32"/>
  <c r="J151" i="32"/>
  <c r="J150" i="32" s="1"/>
  <c r="L151" i="32"/>
  <c r="L150" i="32" s="1"/>
  <c r="K160" i="32"/>
  <c r="I160" i="32"/>
  <c r="L178" i="32"/>
  <c r="L177" i="32" s="1"/>
  <c r="J263" i="32"/>
  <c r="J296" i="32"/>
  <c r="L328" i="32"/>
  <c r="J62" i="32"/>
  <c r="J61" i="32" s="1"/>
  <c r="K62" i="32"/>
  <c r="K61" i="32" s="1"/>
  <c r="K109" i="32"/>
  <c r="J178" i="32"/>
  <c r="J177" i="32" s="1"/>
  <c r="J231" i="32"/>
  <c r="I177" i="32"/>
  <c r="J109" i="32"/>
  <c r="L231" i="32"/>
  <c r="I296" i="32"/>
  <c r="J295" i="32"/>
  <c r="K296" i="32"/>
  <c r="K295" i="32" s="1"/>
  <c r="K208" i="32"/>
  <c r="K177" i="32" s="1"/>
  <c r="K176" i="32" s="1"/>
  <c r="I89" i="32"/>
  <c r="L263" i="32"/>
  <c r="L296" i="32"/>
  <c r="L109" i="32"/>
  <c r="J328" i="32"/>
  <c r="L89" i="32"/>
  <c r="L30" i="32" s="1"/>
  <c r="L230" i="32" l="1"/>
  <c r="L176" i="32" s="1"/>
  <c r="L360" i="32" s="1"/>
  <c r="L295" i="32"/>
  <c r="I30" i="32"/>
  <c r="I295" i="32"/>
  <c r="I176" i="32" s="1"/>
  <c r="J230" i="32"/>
  <c r="J176" i="32" s="1"/>
  <c r="K30" i="32"/>
  <c r="K360" i="32" s="1"/>
  <c r="J30" i="32"/>
  <c r="C48" i="27"/>
  <c r="C49" i="27"/>
  <c r="C50" i="27"/>
  <c r="C51" i="27"/>
  <c r="C52" i="27"/>
  <c r="C53" i="27"/>
  <c r="C54" i="27"/>
  <c r="J360" i="32" l="1"/>
  <c r="I360" i="32"/>
  <c r="H45" i="25"/>
  <c r="H40" i="25"/>
  <c r="H35" i="25"/>
  <c r="H29" i="25"/>
  <c r="H25" i="25"/>
  <c r="H21" i="25"/>
  <c r="H27" i="24"/>
  <c r="H21" i="24"/>
  <c r="C47" i="27"/>
  <c r="F46" i="27"/>
  <c r="D46" i="27"/>
  <c r="D45" i="27"/>
  <c r="C45" i="27" s="1"/>
  <c r="C44" i="27"/>
  <c r="D43" i="27"/>
  <c r="C43" i="27" s="1"/>
  <c r="C42" i="27"/>
  <c r="D41" i="27"/>
  <c r="C41" i="27"/>
  <c r="C40" i="27"/>
  <c r="D39" i="27"/>
  <c r="D37" i="27" s="1"/>
  <c r="H37" i="27"/>
  <c r="H26" i="27" s="1"/>
  <c r="H55" i="27" s="1"/>
  <c r="G37" i="27"/>
  <c r="F37" i="27"/>
  <c r="E37" i="27"/>
  <c r="F36" i="27"/>
  <c r="C36" i="27"/>
  <c r="D35" i="27"/>
  <c r="C35" i="27" s="1"/>
  <c r="C34" i="27"/>
  <c r="C33" i="27"/>
  <c r="C32" i="27"/>
  <c r="D31" i="27"/>
  <c r="C31" i="27"/>
  <c r="D30" i="27"/>
  <c r="C30" i="27"/>
  <c r="D29" i="27"/>
  <c r="C29" i="27"/>
  <c r="C28" i="27"/>
  <c r="G27" i="27"/>
  <c r="C27" i="27" s="1"/>
  <c r="D27" i="27"/>
  <c r="E26" i="27"/>
  <c r="E55" i="27" s="1"/>
  <c r="F25" i="27"/>
  <c r="D25" i="27"/>
  <c r="F24" i="27"/>
  <c r="D24" i="27"/>
  <c r="C24" i="27" s="1"/>
  <c r="F22" i="27"/>
  <c r="D22" i="27"/>
  <c r="C22" i="27"/>
  <c r="C37" i="27" l="1"/>
  <c r="C25" i="27"/>
  <c r="D26" i="27"/>
  <c r="C46" i="27"/>
  <c r="F26" i="27"/>
  <c r="F55" i="27" s="1"/>
  <c r="G26" i="27"/>
  <c r="G55" i="27" s="1"/>
  <c r="C39" i="27"/>
  <c r="C26" i="27" l="1"/>
  <c r="D55" i="27"/>
  <c r="C55" i="27"/>
  <c r="J32" i="29"/>
  <c r="I32" i="29"/>
  <c r="H32" i="29"/>
  <c r="M32" i="29"/>
  <c r="O32" i="29"/>
  <c r="N32" i="29"/>
  <c r="M27" i="29"/>
  <c r="M26" i="29"/>
  <c r="M30" i="29"/>
  <c r="M31" i="29" s="1"/>
  <c r="M29" i="29"/>
  <c r="M28" i="29"/>
  <c r="M25" i="29"/>
  <c r="M24" i="29"/>
  <c r="M22" i="29"/>
  <c r="M23" i="29" s="1"/>
  <c r="N20" i="29"/>
  <c r="N21" i="29" s="1"/>
  <c r="M20" i="29"/>
  <c r="M21" i="29" s="1"/>
  <c r="M33" i="30"/>
  <c r="H33" i="30"/>
  <c r="K32" i="30"/>
  <c r="M24" i="30"/>
  <c r="M32" i="30"/>
  <c r="H25" i="30"/>
  <c r="N32" i="30"/>
  <c r="P32" i="30"/>
  <c r="I32" i="31"/>
  <c r="H28" i="31"/>
  <c r="H25" i="31"/>
  <c r="H24" i="31"/>
  <c r="M33" i="31"/>
  <c r="M32" i="31"/>
  <c r="M25" i="31"/>
  <c r="N32" i="31"/>
  <c r="M28" i="31"/>
  <c r="M27" i="31"/>
  <c r="M26" i="31"/>
  <c r="M24" i="31"/>
  <c r="H21" i="31"/>
  <c r="H20" i="31"/>
  <c r="M21" i="31"/>
  <c r="M20" i="31"/>
  <c r="H23" i="23" l="1"/>
  <c r="H20" i="23"/>
  <c r="H18" i="23"/>
  <c r="H33" i="22"/>
  <c r="H30" i="22"/>
  <c r="H27" i="22"/>
  <c r="H24" i="22"/>
  <c r="H22" i="22"/>
  <c r="H20" i="22"/>
  <c r="H18" i="22"/>
  <c r="C28" i="28"/>
  <c r="R39" i="30"/>
  <c r="Q39" i="30"/>
  <c r="P39" i="30"/>
  <c r="O39" i="30"/>
  <c r="N39" i="30"/>
  <c r="M39" i="30"/>
  <c r="K39" i="30"/>
  <c r="J39" i="30"/>
  <c r="I39" i="30"/>
  <c r="H39" i="30"/>
  <c r="L39" i="30" s="1"/>
  <c r="G39" i="30"/>
  <c r="F39" i="30"/>
  <c r="E39" i="30"/>
  <c r="D39" i="30"/>
  <c r="C39" i="30"/>
  <c r="B39" i="30"/>
  <c r="R38" i="30"/>
  <c r="Q38" i="30"/>
  <c r="P38" i="30"/>
  <c r="O38" i="30"/>
  <c r="N38" i="30"/>
  <c r="M38" i="30"/>
  <c r="K38" i="30"/>
  <c r="J38" i="30"/>
  <c r="I38" i="30"/>
  <c r="H38" i="30"/>
  <c r="L38" i="30" s="1"/>
  <c r="G38" i="30"/>
  <c r="F38" i="30"/>
  <c r="E38" i="30"/>
  <c r="D38" i="30"/>
  <c r="C38" i="30"/>
  <c r="B38" i="30"/>
  <c r="R37" i="30"/>
  <c r="Q37" i="30"/>
  <c r="P37" i="30"/>
  <c r="O37" i="30"/>
  <c r="N37" i="30"/>
  <c r="K37" i="30"/>
  <c r="J37" i="30"/>
  <c r="I37" i="30"/>
  <c r="G37" i="30"/>
  <c r="F37" i="30"/>
  <c r="E37" i="30"/>
  <c r="D37" i="30"/>
  <c r="C37" i="30"/>
  <c r="B37" i="30"/>
  <c r="R36" i="30"/>
  <c r="P36" i="30"/>
  <c r="O36" i="30"/>
  <c r="N36" i="30"/>
  <c r="K36" i="30"/>
  <c r="I36" i="30"/>
  <c r="G36" i="30"/>
  <c r="F36" i="30"/>
  <c r="E36" i="30"/>
  <c r="D36" i="30"/>
  <c r="C36" i="30"/>
  <c r="B36" i="30"/>
  <c r="R35" i="30"/>
  <c r="Q35" i="30"/>
  <c r="P35" i="30"/>
  <c r="O35" i="30"/>
  <c r="N35" i="30"/>
  <c r="K35" i="30"/>
  <c r="J35" i="30"/>
  <c r="I35" i="30"/>
  <c r="G35" i="30"/>
  <c r="F35" i="30"/>
  <c r="E35" i="30"/>
  <c r="D35" i="30"/>
  <c r="C35" i="30"/>
  <c r="B35" i="30"/>
  <c r="R34" i="30"/>
  <c r="O34" i="30"/>
  <c r="N34" i="30"/>
  <c r="K34" i="30"/>
  <c r="I34" i="30"/>
  <c r="G34" i="30"/>
  <c r="F34" i="30"/>
  <c r="E34" i="30"/>
  <c r="D34" i="30"/>
  <c r="C34" i="30"/>
  <c r="B34" i="30"/>
  <c r="P33" i="30"/>
  <c r="S33" i="30" s="1"/>
  <c r="L33" i="30"/>
  <c r="P34" i="30"/>
  <c r="S32" i="30"/>
  <c r="L32" i="30"/>
  <c r="S31" i="30"/>
  <c r="L31" i="30"/>
  <c r="S30" i="30"/>
  <c r="L30" i="30"/>
  <c r="S29" i="30"/>
  <c r="L29" i="30"/>
  <c r="S28" i="30"/>
  <c r="L28" i="30"/>
  <c r="S27" i="30"/>
  <c r="L27" i="30"/>
  <c r="S26" i="30"/>
  <c r="L26" i="30"/>
  <c r="M25" i="30"/>
  <c r="M37" i="30" s="1"/>
  <c r="Q36" i="30"/>
  <c r="M34" i="30"/>
  <c r="L24" i="30"/>
  <c r="J34" i="30"/>
  <c r="H36" i="30"/>
  <c r="S23" i="30"/>
  <c r="L23" i="30"/>
  <c r="S22" i="30"/>
  <c r="L22" i="30"/>
  <c r="S21" i="30"/>
  <c r="L21" i="30"/>
  <c r="S20" i="30"/>
  <c r="L20" i="30"/>
  <c r="R39" i="31"/>
  <c r="Q39" i="31"/>
  <c r="P39" i="31"/>
  <c r="O39" i="31"/>
  <c r="N39" i="31"/>
  <c r="K39" i="31"/>
  <c r="J39" i="31"/>
  <c r="I39" i="31"/>
  <c r="G39" i="31"/>
  <c r="F39" i="31"/>
  <c r="E39" i="31"/>
  <c r="D39" i="31"/>
  <c r="C39" i="31"/>
  <c r="B39" i="31"/>
  <c r="R38" i="31"/>
  <c r="Q38" i="31"/>
  <c r="P38" i="31"/>
  <c r="O38" i="31"/>
  <c r="N38" i="31"/>
  <c r="K38" i="31"/>
  <c r="J38" i="31"/>
  <c r="I38" i="31"/>
  <c r="H38" i="31"/>
  <c r="L38" i="31" s="1"/>
  <c r="G38" i="31"/>
  <c r="F38" i="31"/>
  <c r="E38" i="31"/>
  <c r="D38" i="31"/>
  <c r="C38" i="31"/>
  <c r="B38" i="31"/>
  <c r="R37" i="31"/>
  <c r="Q37" i="31"/>
  <c r="P37" i="31"/>
  <c r="O37" i="31"/>
  <c r="N37" i="31"/>
  <c r="K37" i="31"/>
  <c r="J37" i="31"/>
  <c r="I37" i="31"/>
  <c r="G37" i="31"/>
  <c r="F37" i="31"/>
  <c r="E37" i="31"/>
  <c r="D37" i="31"/>
  <c r="C37" i="31"/>
  <c r="B37" i="31"/>
  <c r="R36" i="31"/>
  <c r="P36" i="31"/>
  <c r="O36" i="31"/>
  <c r="N36" i="31"/>
  <c r="K36" i="31"/>
  <c r="J36" i="31"/>
  <c r="I36" i="31"/>
  <c r="G36" i="31"/>
  <c r="F36" i="31"/>
  <c r="E36" i="31"/>
  <c r="D36" i="31"/>
  <c r="C36" i="31"/>
  <c r="B36" i="31"/>
  <c r="R35" i="31"/>
  <c r="Q35" i="31"/>
  <c r="P35" i="31"/>
  <c r="O35" i="31"/>
  <c r="N35" i="31"/>
  <c r="K35" i="31"/>
  <c r="J35" i="31"/>
  <c r="I35" i="31"/>
  <c r="G35" i="31"/>
  <c r="F35" i="31"/>
  <c r="E35" i="31"/>
  <c r="D35" i="31"/>
  <c r="C35" i="31"/>
  <c r="B35" i="31"/>
  <c r="R34" i="31"/>
  <c r="P34" i="31"/>
  <c r="O34" i="31"/>
  <c r="K34" i="31"/>
  <c r="J34" i="31"/>
  <c r="I34" i="31"/>
  <c r="G34" i="31"/>
  <c r="F34" i="31"/>
  <c r="E34" i="31"/>
  <c r="D34" i="31"/>
  <c r="B34" i="31"/>
  <c r="S33" i="31"/>
  <c r="L33" i="31"/>
  <c r="N34" i="31"/>
  <c r="S32" i="31"/>
  <c r="L32" i="31"/>
  <c r="C32" i="31"/>
  <c r="C34" i="31" s="1"/>
  <c r="S31" i="31"/>
  <c r="L31" i="31"/>
  <c r="S30" i="31"/>
  <c r="L30" i="31"/>
  <c r="S29" i="31"/>
  <c r="L29" i="31"/>
  <c r="S28" i="31"/>
  <c r="L28" i="31"/>
  <c r="S27" i="31"/>
  <c r="L27" i="31"/>
  <c r="H39" i="31"/>
  <c r="M38" i="31"/>
  <c r="S38" i="31" s="1"/>
  <c r="L26" i="31"/>
  <c r="S25" i="31"/>
  <c r="L25" i="31"/>
  <c r="M34" i="31"/>
  <c r="L24" i="31"/>
  <c r="S23" i="31"/>
  <c r="L23" i="31"/>
  <c r="S22" i="31"/>
  <c r="L22" i="31"/>
  <c r="S21" i="31"/>
  <c r="M37" i="31"/>
  <c r="H35" i="31"/>
  <c r="S20" i="31"/>
  <c r="Q36" i="31"/>
  <c r="H36" i="31"/>
  <c r="R39" i="29"/>
  <c r="Q39" i="29"/>
  <c r="P39" i="29"/>
  <c r="O39" i="29"/>
  <c r="N39" i="29"/>
  <c r="K39" i="29"/>
  <c r="J39" i="29"/>
  <c r="I39" i="29"/>
  <c r="G39" i="29"/>
  <c r="F39" i="29"/>
  <c r="E39" i="29"/>
  <c r="D39" i="29"/>
  <c r="C39" i="29"/>
  <c r="B39" i="29"/>
  <c r="R38" i="29"/>
  <c r="P38" i="29"/>
  <c r="O38" i="29"/>
  <c r="N38" i="29"/>
  <c r="K38" i="29"/>
  <c r="J38" i="29"/>
  <c r="I38" i="29"/>
  <c r="G38" i="29"/>
  <c r="F38" i="29"/>
  <c r="E38" i="29"/>
  <c r="D38" i="29"/>
  <c r="C38" i="29"/>
  <c r="B38" i="29"/>
  <c r="R37" i="29"/>
  <c r="K37" i="29"/>
  <c r="J37" i="29"/>
  <c r="I37" i="29"/>
  <c r="G37" i="29"/>
  <c r="F37" i="29"/>
  <c r="E37" i="29"/>
  <c r="D37" i="29"/>
  <c r="C37" i="29"/>
  <c r="R36" i="29"/>
  <c r="O36" i="29"/>
  <c r="N36" i="29"/>
  <c r="K36" i="29"/>
  <c r="J36" i="29"/>
  <c r="I36" i="29"/>
  <c r="G36" i="29"/>
  <c r="F36" i="29"/>
  <c r="E36" i="29"/>
  <c r="D36" i="29"/>
  <c r="C36" i="29"/>
  <c r="B36" i="29"/>
  <c r="R35" i="29"/>
  <c r="K35" i="29"/>
  <c r="J35" i="29"/>
  <c r="I35" i="29"/>
  <c r="G35" i="29"/>
  <c r="F35" i="29"/>
  <c r="E35" i="29"/>
  <c r="D35" i="29"/>
  <c r="C35" i="29"/>
  <c r="R34" i="29"/>
  <c r="K34" i="29"/>
  <c r="J34" i="29"/>
  <c r="I34" i="29"/>
  <c r="G34" i="29"/>
  <c r="F34" i="29"/>
  <c r="E34" i="29"/>
  <c r="D34" i="29"/>
  <c r="C34" i="29"/>
  <c r="B34" i="29"/>
  <c r="S33" i="29"/>
  <c r="L33" i="29"/>
  <c r="O34" i="29"/>
  <c r="S32" i="29"/>
  <c r="L32" i="29"/>
  <c r="L31" i="29"/>
  <c r="S30" i="29"/>
  <c r="S31" i="29"/>
  <c r="L30" i="29"/>
  <c r="S29" i="29"/>
  <c r="L29" i="29"/>
  <c r="S28" i="29"/>
  <c r="L28" i="29"/>
  <c r="S27" i="29"/>
  <c r="L27" i="29"/>
  <c r="S26" i="29"/>
  <c r="Q38" i="29"/>
  <c r="M38" i="29"/>
  <c r="S38" i="29" s="1"/>
  <c r="L26" i="29"/>
  <c r="H36" i="29"/>
  <c r="S25" i="29"/>
  <c r="L25" i="29"/>
  <c r="B25" i="29"/>
  <c r="B35" i="29" s="1"/>
  <c r="S24" i="29"/>
  <c r="L24" i="29"/>
  <c r="Q35" i="29"/>
  <c r="P35" i="29"/>
  <c r="P36" i="29"/>
  <c r="S23" i="29"/>
  <c r="L22" i="29"/>
  <c r="L23" i="29"/>
  <c r="Q37" i="29"/>
  <c r="L21" i="29"/>
  <c r="Q36" i="29"/>
  <c r="M34" i="29"/>
  <c r="L20" i="29"/>
  <c r="G27" i="21"/>
  <c r="D27" i="21"/>
  <c r="F23" i="21"/>
  <c r="F27" i="21" s="1"/>
  <c r="E23" i="21"/>
  <c r="E22" i="21"/>
  <c r="H22" i="21" s="1"/>
  <c r="L36" i="31" l="1"/>
  <c r="S37" i="31"/>
  <c r="L39" i="31"/>
  <c r="L36" i="29"/>
  <c r="L35" i="31"/>
  <c r="S37" i="30"/>
  <c r="S39" i="30"/>
  <c r="S38" i="30"/>
  <c r="J36" i="30"/>
  <c r="L36" i="30" s="1"/>
  <c r="M35" i="30"/>
  <c r="S35" i="30" s="1"/>
  <c r="H34" i="30"/>
  <c r="L34" i="30" s="1"/>
  <c r="S25" i="30"/>
  <c r="Q34" i="30"/>
  <c r="S34" i="30" s="1"/>
  <c r="M36" i="30"/>
  <c r="S36" i="30" s="1"/>
  <c r="S24" i="30"/>
  <c r="L21" i="31"/>
  <c r="H37" i="31"/>
  <c r="L37" i="31" s="1"/>
  <c r="M35" i="31"/>
  <c r="S35" i="31" s="1"/>
  <c r="M39" i="31"/>
  <c r="S39" i="31" s="1"/>
  <c r="H34" i="31"/>
  <c r="L34" i="31" s="1"/>
  <c r="L20" i="31"/>
  <c r="S24" i="31"/>
  <c r="S26" i="31"/>
  <c r="Q34" i="31"/>
  <c r="S34" i="31" s="1"/>
  <c r="M36" i="31"/>
  <c r="S36" i="31" s="1"/>
  <c r="N37" i="29"/>
  <c r="N35" i="29"/>
  <c r="O37" i="29"/>
  <c r="O35" i="29"/>
  <c r="H37" i="29"/>
  <c r="L37" i="29" s="1"/>
  <c r="S22" i="29"/>
  <c r="N34" i="29"/>
  <c r="P37" i="29"/>
  <c r="S20" i="29"/>
  <c r="M39" i="29"/>
  <c r="S39" i="29" s="1"/>
  <c r="H34" i="29"/>
  <c r="L34" i="29" s="1"/>
  <c r="P34" i="29"/>
  <c r="B37" i="29"/>
  <c r="H38" i="29"/>
  <c r="L38" i="29" s="1"/>
  <c r="Q34" i="29"/>
  <c r="M36" i="29"/>
  <c r="S36" i="29" s="1"/>
  <c r="H35" i="29"/>
  <c r="L35" i="29" s="1"/>
  <c r="H39" i="29"/>
  <c r="L39" i="29" s="1"/>
  <c r="H23" i="21"/>
  <c r="H27" i="21" s="1"/>
  <c r="E27" i="21"/>
  <c r="S34" i="29" l="1"/>
  <c r="H35" i="30"/>
  <c r="L35" i="30" s="1"/>
  <c r="L25" i="30"/>
  <c r="H37" i="30"/>
  <c r="L37" i="30" s="1"/>
  <c r="M37" i="29"/>
  <c r="S37" i="29" s="1"/>
  <c r="M35" i="29"/>
  <c r="S35" i="29" s="1"/>
  <c r="S21" i="29"/>
  <c r="N26" i="20" l="1"/>
  <c r="N25" i="20"/>
  <c r="L24" i="20"/>
  <c r="J24" i="20"/>
  <c r="H24" i="20"/>
  <c r="N24" i="20" s="1"/>
  <c r="F24" i="20"/>
  <c r="E24" i="20"/>
  <c r="N23" i="20"/>
  <c r="F23" i="20"/>
  <c r="E23" i="20"/>
  <c r="L22" i="20"/>
  <c r="L27" i="20" s="1"/>
  <c r="J22" i="20"/>
  <c r="J27" i="20" s="1"/>
  <c r="H22" i="20"/>
  <c r="N22" i="20" s="1"/>
  <c r="F22" i="20"/>
  <c r="E22" i="20"/>
  <c r="E27" i="20" s="1"/>
  <c r="F27" i="20" l="1"/>
  <c r="N29" i="20"/>
  <c r="H27" i="20"/>
  <c r="L357" i="16" l="1"/>
  <c r="L356" i="16" s="1"/>
  <c r="K357" i="16"/>
  <c r="J357" i="16"/>
  <c r="J356" i="16" s="1"/>
  <c r="I357" i="16"/>
  <c r="K356" i="16"/>
  <c r="I356" i="16"/>
  <c r="L354" i="16"/>
  <c r="L353" i="16" s="1"/>
  <c r="K354" i="16"/>
  <c r="J354" i="16"/>
  <c r="J353" i="16" s="1"/>
  <c r="I354" i="16"/>
  <c r="K353" i="16"/>
  <c r="I353" i="16"/>
  <c r="L351" i="16"/>
  <c r="L350" i="16" s="1"/>
  <c r="K351" i="16"/>
  <c r="J351" i="16"/>
  <c r="J350" i="16" s="1"/>
  <c r="I351" i="16"/>
  <c r="K350" i="16"/>
  <c r="I350" i="16"/>
  <c r="L347" i="16"/>
  <c r="L346" i="16" s="1"/>
  <c r="K347" i="16"/>
  <c r="J347" i="16"/>
  <c r="J346" i="16" s="1"/>
  <c r="I347" i="16"/>
  <c r="K346" i="16"/>
  <c r="I346" i="16"/>
  <c r="L343" i="16"/>
  <c r="L342" i="16" s="1"/>
  <c r="K343" i="16"/>
  <c r="J343" i="16"/>
  <c r="J342" i="16" s="1"/>
  <c r="I343" i="16"/>
  <c r="K342" i="16"/>
  <c r="I342" i="16"/>
  <c r="L339" i="16"/>
  <c r="L338" i="16" s="1"/>
  <c r="K339" i="16"/>
  <c r="J339" i="16"/>
  <c r="J338" i="16" s="1"/>
  <c r="I339" i="16"/>
  <c r="K338" i="16"/>
  <c r="I338" i="16"/>
  <c r="L335" i="16"/>
  <c r="K335" i="16"/>
  <c r="J335" i="16"/>
  <c r="I335" i="16"/>
  <c r="L332" i="16"/>
  <c r="K332" i="16"/>
  <c r="J332" i="16"/>
  <c r="I332" i="16"/>
  <c r="L330" i="16"/>
  <c r="L329" i="16" s="1"/>
  <c r="L328" i="16" s="1"/>
  <c r="K330" i="16"/>
  <c r="J330" i="16"/>
  <c r="J329" i="16" s="1"/>
  <c r="I330" i="16"/>
  <c r="K329" i="16"/>
  <c r="K328" i="16" s="1"/>
  <c r="I329" i="16"/>
  <c r="I328" i="16" s="1"/>
  <c r="L325" i="16"/>
  <c r="K325" i="16"/>
  <c r="K324" i="16" s="1"/>
  <c r="J325" i="16"/>
  <c r="J324" i="16" s="1"/>
  <c r="I325" i="16"/>
  <c r="I324" i="16" s="1"/>
  <c r="L324" i="16"/>
  <c r="L322" i="16"/>
  <c r="K322" i="16"/>
  <c r="K321" i="16" s="1"/>
  <c r="J322" i="16"/>
  <c r="J321" i="16" s="1"/>
  <c r="I322" i="16"/>
  <c r="I321" i="16" s="1"/>
  <c r="L321" i="16"/>
  <c r="L319" i="16"/>
  <c r="K319" i="16"/>
  <c r="K318" i="16" s="1"/>
  <c r="J319" i="16"/>
  <c r="J318" i="16" s="1"/>
  <c r="I319" i="16"/>
  <c r="I318" i="16" s="1"/>
  <c r="L318" i="16"/>
  <c r="L315" i="16"/>
  <c r="K315" i="16"/>
  <c r="K314" i="16" s="1"/>
  <c r="J315" i="16"/>
  <c r="J314" i="16" s="1"/>
  <c r="I315" i="16"/>
  <c r="I314" i="16" s="1"/>
  <c r="L314" i="16"/>
  <c r="L311" i="16"/>
  <c r="K311" i="16"/>
  <c r="K310" i="16" s="1"/>
  <c r="J311" i="16"/>
  <c r="J310" i="16" s="1"/>
  <c r="I311" i="16"/>
  <c r="I310" i="16" s="1"/>
  <c r="L310" i="16"/>
  <c r="L307" i="16"/>
  <c r="K307" i="16"/>
  <c r="K306" i="16" s="1"/>
  <c r="J307" i="16"/>
  <c r="J306" i="16" s="1"/>
  <c r="I307" i="16"/>
  <c r="I306" i="16" s="1"/>
  <c r="L306" i="16"/>
  <c r="L303" i="16"/>
  <c r="K303" i="16"/>
  <c r="J303" i="16"/>
  <c r="I303" i="16"/>
  <c r="L300" i="16"/>
  <c r="K300" i="16"/>
  <c r="J300" i="16"/>
  <c r="I300" i="16"/>
  <c r="L298" i="16"/>
  <c r="K298" i="16"/>
  <c r="K297" i="16" s="1"/>
  <c r="K296" i="16" s="1"/>
  <c r="J298" i="16"/>
  <c r="J297" i="16" s="1"/>
  <c r="I298" i="16"/>
  <c r="I297" i="16" s="1"/>
  <c r="L297" i="16"/>
  <c r="L292" i="16"/>
  <c r="K292" i="16"/>
  <c r="K291" i="16" s="1"/>
  <c r="J292" i="16"/>
  <c r="J291" i="16" s="1"/>
  <c r="I292" i="16"/>
  <c r="I291" i="16" s="1"/>
  <c r="L291" i="16"/>
  <c r="L289" i="16"/>
  <c r="K289" i="16"/>
  <c r="K288" i="16" s="1"/>
  <c r="J289" i="16"/>
  <c r="J288" i="16" s="1"/>
  <c r="I289" i="16"/>
  <c r="I288" i="16" s="1"/>
  <c r="L288" i="16"/>
  <c r="L286" i="16"/>
  <c r="K286" i="16"/>
  <c r="K285" i="16" s="1"/>
  <c r="J286" i="16"/>
  <c r="J285" i="16" s="1"/>
  <c r="I286" i="16"/>
  <c r="I285" i="16" s="1"/>
  <c r="L285" i="16"/>
  <c r="L282" i="16"/>
  <c r="K282" i="16"/>
  <c r="K281" i="16" s="1"/>
  <c r="J282" i="16"/>
  <c r="J281" i="16" s="1"/>
  <c r="I282" i="16"/>
  <c r="I281" i="16" s="1"/>
  <c r="L281" i="16"/>
  <c r="L278" i="16"/>
  <c r="L277" i="16" s="1"/>
  <c r="K278" i="16"/>
  <c r="K277" i="16" s="1"/>
  <c r="J278" i="16"/>
  <c r="I278" i="16"/>
  <c r="I277" i="16" s="1"/>
  <c r="J277" i="16"/>
  <c r="L274" i="16"/>
  <c r="L273" i="16" s="1"/>
  <c r="K274" i="16"/>
  <c r="K273" i="16" s="1"/>
  <c r="J274" i="16"/>
  <c r="I274" i="16"/>
  <c r="I273" i="16" s="1"/>
  <c r="J273" i="16"/>
  <c r="L270" i="16"/>
  <c r="K270" i="16"/>
  <c r="J270" i="16"/>
  <c r="I270" i="16"/>
  <c r="L267" i="16"/>
  <c r="K267" i="16"/>
  <c r="J267" i="16"/>
  <c r="I267" i="16"/>
  <c r="L265" i="16"/>
  <c r="L264" i="16" s="1"/>
  <c r="K265" i="16"/>
  <c r="K264" i="16" s="1"/>
  <c r="J265" i="16"/>
  <c r="I265" i="16"/>
  <c r="I264" i="16" s="1"/>
  <c r="J264" i="16"/>
  <c r="J263" i="16" s="1"/>
  <c r="L260" i="16"/>
  <c r="K260" i="16"/>
  <c r="J260" i="16"/>
  <c r="I260" i="16"/>
  <c r="L259" i="16"/>
  <c r="K259" i="16"/>
  <c r="J259" i="16"/>
  <c r="I259" i="16"/>
  <c r="L257" i="16"/>
  <c r="K257" i="16"/>
  <c r="J257" i="16"/>
  <c r="I257" i="16"/>
  <c r="L256" i="16"/>
  <c r="K256" i="16"/>
  <c r="J256" i="16"/>
  <c r="I256" i="16"/>
  <c r="L254" i="16"/>
  <c r="K254" i="16"/>
  <c r="J254" i="16"/>
  <c r="I254" i="16"/>
  <c r="L253" i="16"/>
  <c r="K253" i="16"/>
  <c r="J253" i="16"/>
  <c r="I253" i="16"/>
  <c r="L250" i="16"/>
  <c r="K250" i="16"/>
  <c r="J250" i="16"/>
  <c r="I250" i="16"/>
  <c r="L249" i="16"/>
  <c r="K249" i="16"/>
  <c r="J249" i="16"/>
  <c r="I249" i="16"/>
  <c r="L246" i="16"/>
  <c r="K246" i="16"/>
  <c r="J246" i="16"/>
  <c r="I246" i="16"/>
  <c r="L245" i="16"/>
  <c r="K245" i="16"/>
  <c r="J245" i="16"/>
  <c r="I245" i="16"/>
  <c r="L242" i="16"/>
  <c r="K242" i="16"/>
  <c r="J242" i="16"/>
  <c r="I242" i="16"/>
  <c r="L241" i="16"/>
  <c r="K241" i="16"/>
  <c r="J241" i="16"/>
  <c r="I241" i="16"/>
  <c r="L238" i="16"/>
  <c r="K238" i="16"/>
  <c r="J238" i="16"/>
  <c r="I238" i="16"/>
  <c r="L235" i="16"/>
  <c r="K235" i="16"/>
  <c r="J235" i="16"/>
  <c r="I235" i="16"/>
  <c r="L233" i="16"/>
  <c r="K233" i="16"/>
  <c r="J233" i="16"/>
  <c r="I233" i="16"/>
  <c r="L232" i="16"/>
  <c r="L231" i="16" s="1"/>
  <c r="K232" i="16"/>
  <c r="K231" i="16" s="1"/>
  <c r="J232" i="16"/>
  <c r="J231" i="16" s="1"/>
  <c r="I232" i="16"/>
  <c r="I231" i="16" s="1"/>
  <c r="L226" i="16"/>
  <c r="K226" i="16"/>
  <c r="J226" i="16"/>
  <c r="I226" i="16"/>
  <c r="L225" i="16"/>
  <c r="L224" i="16" s="1"/>
  <c r="K225" i="16"/>
  <c r="K224" i="16" s="1"/>
  <c r="J225" i="16"/>
  <c r="J224" i="16" s="1"/>
  <c r="I225" i="16"/>
  <c r="I224" i="16" s="1"/>
  <c r="L222" i="16"/>
  <c r="L221" i="16" s="1"/>
  <c r="L220" i="16" s="1"/>
  <c r="K222" i="16"/>
  <c r="K221" i="16" s="1"/>
  <c r="K220" i="16" s="1"/>
  <c r="J222" i="16"/>
  <c r="J221" i="16" s="1"/>
  <c r="J220" i="16" s="1"/>
  <c r="I222" i="16"/>
  <c r="I221" i="16" s="1"/>
  <c r="I220" i="16" s="1"/>
  <c r="L213" i="16"/>
  <c r="K213" i="16"/>
  <c r="J213" i="16"/>
  <c r="I213" i="16"/>
  <c r="L212" i="16"/>
  <c r="K212" i="16"/>
  <c r="J212" i="16"/>
  <c r="I212" i="16"/>
  <c r="L210" i="16"/>
  <c r="K210" i="16"/>
  <c r="J210" i="16"/>
  <c r="I210" i="16"/>
  <c r="L209" i="16"/>
  <c r="K209" i="16"/>
  <c r="K208" i="16" s="1"/>
  <c r="J209" i="16"/>
  <c r="J208" i="16" s="1"/>
  <c r="I209" i="16"/>
  <c r="L208" i="16"/>
  <c r="I208" i="16"/>
  <c r="L203" i="16"/>
  <c r="L202" i="16" s="1"/>
  <c r="L201" i="16" s="1"/>
  <c r="K203" i="16"/>
  <c r="K202" i="16" s="1"/>
  <c r="K201" i="16" s="1"/>
  <c r="J203" i="16"/>
  <c r="J202" i="16" s="1"/>
  <c r="J201" i="16" s="1"/>
  <c r="I203" i="16"/>
  <c r="I202" i="16" s="1"/>
  <c r="I201" i="16" s="1"/>
  <c r="L199" i="16"/>
  <c r="L198" i="16" s="1"/>
  <c r="K199" i="16"/>
  <c r="J199" i="16"/>
  <c r="J198" i="16" s="1"/>
  <c r="I199" i="16"/>
  <c r="K198" i="16"/>
  <c r="I198" i="16"/>
  <c r="L194" i="16"/>
  <c r="L193" i="16" s="1"/>
  <c r="K194" i="16"/>
  <c r="K193" i="16" s="1"/>
  <c r="J194" i="16"/>
  <c r="J193" i="16" s="1"/>
  <c r="I194" i="16"/>
  <c r="I193" i="16" s="1"/>
  <c r="P188" i="16"/>
  <c r="O188" i="16"/>
  <c r="N188" i="16"/>
  <c r="M188" i="16"/>
  <c r="L188" i="16"/>
  <c r="K188" i="16"/>
  <c r="J188" i="16"/>
  <c r="I188" i="16"/>
  <c r="L187" i="16"/>
  <c r="K187" i="16"/>
  <c r="J187" i="16"/>
  <c r="I187" i="16"/>
  <c r="L183" i="16"/>
  <c r="K183" i="16"/>
  <c r="J183" i="16"/>
  <c r="I183" i="16"/>
  <c r="L182" i="16"/>
  <c r="K182" i="16"/>
  <c r="J182" i="16"/>
  <c r="I182" i="16"/>
  <c r="L180" i="16"/>
  <c r="K180" i="16"/>
  <c r="J180" i="16"/>
  <c r="I180" i="16"/>
  <c r="L179" i="16"/>
  <c r="K179" i="16"/>
  <c r="J179" i="16"/>
  <c r="I179" i="16"/>
  <c r="L172" i="16"/>
  <c r="L171" i="16" s="1"/>
  <c r="K172" i="16"/>
  <c r="K171" i="16" s="1"/>
  <c r="J172" i="16"/>
  <c r="J171" i="16" s="1"/>
  <c r="I172" i="16"/>
  <c r="I171" i="16" s="1"/>
  <c r="L167" i="16"/>
  <c r="L166" i="16" s="1"/>
  <c r="K167" i="16"/>
  <c r="K166" i="16" s="1"/>
  <c r="J167" i="16"/>
  <c r="J166" i="16" s="1"/>
  <c r="J165" i="16" s="1"/>
  <c r="I167" i="16"/>
  <c r="I166" i="16" s="1"/>
  <c r="L163" i="16"/>
  <c r="K163" i="16"/>
  <c r="J163" i="16"/>
  <c r="I163" i="16"/>
  <c r="L162" i="16"/>
  <c r="L161" i="16" s="1"/>
  <c r="K162" i="16"/>
  <c r="K161" i="16" s="1"/>
  <c r="J162" i="16"/>
  <c r="J161" i="16" s="1"/>
  <c r="J160" i="16" s="1"/>
  <c r="I162" i="16"/>
  <c r="I161" i="16" s="1"/>
  <c r="L158" i="16"/>
  <c r="K158" i="16"/>
  <c r="J158" i="16"/>
  <c r="I158" i="16"/>
  <c r="L157" i="16"/>
  <c r="K157" i="16"/>
  <c r="J157" i="16"/>
  <c r="I157" i="16"/>
  <c r="L153" i="16"/>
  <c r="K153" i="16"/>
  <c r="J153" i="16"/>
  <c r="I153" i="16"/>
  <c r="L152" i="16"/>
  <c r="L151" i="16" s="1"/>
  <c r="L150" i="16" s="1"/>
  <c r="K152" i="16"/>
  <c r="K151" i="16" s="1"/>
  <c r="K150" i="16" s="1"/>
  <c r="J152" i="16"/>
  <c r="J151" i="16" s="1"/>
  <c r="J150" i="16" s="1"/>
  <c r="I152" i="16"/>
  <c r="I151" i="16" s="1"/>
  <c r="I150" i="16" s="1"/>
  <c r="L147" i="16"/>
  <c r="K147" i="16"/>
  <c r="J147" i="16"/>
  <c r="J146" i="16" s="1"/>
  <c r="J145" i="16" s="1"/>
  <c r="I147" i="16"/>
  <c r="L146" i="16"/>
  <c r="L145" i="16" s="1"/>
  <c r="K146" i="16"/>
  <c r="K145" i="16" s="1"/>
  <c r="I146" i="16"/>
  <c r="I145" i="16" s="1"/>
  <c r="L143" i="16"/>
  <c r="L142" i="16" s="1"/>
  <c r="K143" i="16"/>
  <c r="K142" i="16" s="1"/>
  <c r="J143" i="16"/>
  <c r="I143" i="16"/>
  <c r="I142" i="16" s="1"/>
  <c r="J142" i="16"/>
  <c r="L139" i="16"/>
  <c r="L138" i="16" s="1"/>
  <c r="L137" i="16" s="1"/>
  <c r="K139" i="16"/>
  <c r="K138" i="16" s="1"/>
  <c r="K137" i="16" s="1"/>
  <c r="J139" i="16"/>
  <c r="J138" i="16" s="1"/>
  <c r="J137" i="16" s="1"/>
  <c r="I139" i="16"/>
  <c r="I138" i="16" s="1"/>
  <c r="I137" i="16" s="1"/>
  <c r="L134" i="16"/>
  <c r="K134" i="16"/>
  <c r="J134" i="16"/>
  <c r="I134" i="16"/>
  <c r="L133" i="16"/>
  <c r="K133" i="16"/>
  <c r="K132" i="16" s="1"/>
  <c r="K131" i="16" s="1"/>
  <c r="J133" i="16"/>
  <c r="J132" i="16" s="1"/>
  <c r="J131" i="16" s="1"/>
  <c r="I133" i="16"/>
  <c r="L132" i="16"/>
  <c r="I132" i="16"/>
  <c r="L129" i="16"/>
  <c r="L128" i="16" s="1"/>
  <c r="L127" i="16" s="1"/>
  <c r="K129" i="16"/>
  <c r="J129" i="16"/>
  <c r="J128" i="16" s="1"/>
  <c r="J127" i="16" s="1"/>
  <c r="I129" i="16"/>
  <c r="I128" i="16" s="1"/>
  <c r="I127" i="16" s="1"/>
  <c r="K128" i="16"/>
  <c r="K127" i="16" s="1"/>
  <c r="L125" i="16"/>
  <c r="K125" i="16"/>
  <c r="K124" i="16" s="1"/>
  <c r="K123" i="16" s="1"/>
  <c r="J125" i="16"/>
  <c r="J124" i="16" s="1"/>
  <c r="J123" i="16" s="1"/>
  <c r="I125" i="16"/>
  <c r="I124" i="16" s="1"/>
  <c r="I123" i="16" s="1"/>
  <c r="L124" i="16"/>
  <c r="L123" i="16" s="1"/>
  <c r="L121" i="16"/>
  <c r="L120" i="16" s="1"/>
  <c r="L119" i="16" s="1"/>
  <c r="K121" i="16"/>
  <c r="K120" i="16" s="1"/>
  <c r="K119" i="16" s="1"/>
  <c r="J121" i="16"/>
  <c r="I121" i="16"/>
  <c r="I120" i="16" s="1"/>
  <c r="I119" i="16" s="1"/>
  <c r="J120" i="16"/>
  <c r="J119" i="16" s="1"/>
  <c r="L117" i="16"/>
  <c r="K117" i="16"/>
  <c r="K116" i="16" s="1"/>
  <c r="K115" i="16" s="1"/>
  <c r="J117" i="16"/>
  <c r="J116" i="16" s="1"/>
  <c r="J115" i="16" s="1"/>
  <c r="I117" i="16"/>
  <c r="I116" i="16" s="1"/>
  <c r="I115" i="16" s="1"/>
  <c r="L116" i="16"/>
  <c r="L115" i="16" s="1"/>
  <c r="L112" i="16"/>
  <c r="K112" i="16"/>
  <c r="J112" i="16"/>
  <c r="I112" i="16"/>
  <c r="L111" i="16"/>
  <c r="K111" i="16"/>
  <c r="J111" i="16"/>
  <c r="I111" i="16"/>
  <c r="I110" i="16" s="1"/>
  <c r="L110" i="16"/>
  <c r="K110" i="16"/>
  <c r="J110" i="16"/>
  <c r="L106" i="16"/>
  <c r="K106" i="16"/>
  <c r="K105" i="16" s="1"/>
  <c r="J106" i="16"/>
  <c r="J105" i="16" s="1"/>
  <c r="I106" i="16"/>
  <c r="I105" i="16" s="1"/>
  <c r="L105" i="16"/>
  <c r="L102" i="16"/>
  <c r="K102" i="16"/>
  <c r="K101" i="16" s="1"/>
  <c r="K100" i="16" s="1"/>
  <c r="J102" i="16"/>
  <c r="J101" i="16" s="1"/>
  <c r="J100" i="16" s="1"/>
  <c r="I102" i="16"/>
  <c r="I101" i="16" s="1"/>
  <c r="I100" i="16" s="1"/>
  <c r="L101" i="16"/>
  <c r="L100" i="16" s="1"/>
  <c r="L97" i="16"/>
  <c r="L96" i="16" s="1"/>
  <c r="L95" i="16" s="1"/>
  <c r="K97" i="16"/>
  <c r="J97" i="16"/>
  <c r="J96" i="16" s="1"/>
  <c r="J95" i="16" s="1"/>
  <c r="I97" i="16"/>
  <c r="K96" i="16"/>
  <c r="K95" i="16" s="1"/>
  <c r="I96" i="16"/>
  <c r="I95" i="16" s="1"/>
  <c r="L92" i="16"/>
  <c r="L91" i="16" s="1"/>
  <c r="L90" i="16" s="1"/>
  <c r="K92" i="16"/>
  <c r="K91" i="16" s="1"/>
  <c r="K90" i="16" s="1"/>
  <c r="K89" i="16" s="1"/>
  <c r="J92" i="16"/>
  <c r="J91" i="16" s="1"/>
  <c r="J90" i="16" s="1"/>
  <c r="I92" i="16"/>
  <c r="I91" i="16" s="1"/>
  <c r="I90" i="16" s="1"/>
  <c r="L85" i="16"/>
  <c r="L84" i="16" s="1"/>
  <c r="L83" i="16" s="1"/>
  <c r="L82" i="16" s="1"/>
  <c r="K85" i="16"/>
  <c r="K84" i="16" s="1"/>
  <c r="K83" i="16" s="1"/>
  <c r="K82" i="16" s="1"/>
  <c r="J85" i="16"/>
  <c r="J84" i="16" s="1"/>
  <c r="J83" i="16" s="1"/>
  <c r="J82" i="16" s="1"/>
  <c r="I85" i="16"/>
  <c r="I84" i="16" s="1"/>
  <c r="I83" i="16" s="1"/>
  <c r="I82" i="16" s="1"/>
  <c r="L80" i="16"/>
  <c r="L79" i="16" s="1"/>
  <c r="L78" i="16" s="1"/>
  <c r="K80" i="16"/>
  <c r="K79" i="16" s="1"/>
  <c r="K78" i="16" s="1"/>
  <c r="J80" i="16"/>
  <c r="J79" i="16" s="1"/>
  <c r="J78" i="16" s="1"/>
  <c r="I80" i="16"/>
  <c r="I79" i="16" s="1"/>
  <c r="I78" i="16" s="1"/>
  <c r="L74" i="16"/>
  <c r="K74" i="16"/>
  <c r="J74" i="16"/>
  <c r="I74" i="16"/>
  <c r="L73" i="16"/>
  <c r="K73" i="16"/>
  <c r="J73" i="16"/>
  <c r="I73" i="16"/>
  <c r="L69" i="16"/>
  <c r="K69" i="16"/>
  <c r="J69" i="16"/>
  <c r="I69" i="16"/>
  <c r="L68" i="16"/>
  <c r="K68" i="16"/>
  <c r="J68" i="16"/>
  <c r="I68" i="16"/>
  <c r="L64" i="16"/>
  <c r="K64" i="16"/>
  <c r="J64" i="16"/>
  <c r="I64" i="16"/>
  <c r="L63" i="16"/>
  <c r="L62" i="16" s="1"/>
  <c r="L61" i="16" s="1"/>
  <c r="K63" i="16"/>
  <c r="K62" i="16" s="1"/>
  <c r="K61" i="16" s="1"/>
  <c r="J63" i="16"/>
  <c r="J62" i="16" s="1"/>
  <c r="J61" i="16" s="1"/>
  <c r="I63" i="16"/>
  <c r="I62" i="16" s="1"/>
  <c r="I61" i="16" s="1"/>
  <c r="L45" i="16"/>
  <c r="L44" i="16" s="1"/>
  <c r="L43" i="16" s="1"/>
  <c r="L42" i="16" s="1"/>
  <c r="K45" i="16"/>
  <c r="K44" i="16" s="1"/>
  <c r="K43" i="16" s="1"/>
  <c r="K42" i="16" s="1"/>
  <c r="J45" i="16"/>
  <c r="J44" i="16" s="1"/>
  <c r="J43" i="16" s="1"/>
  <c r="J42" i="16" s="1"/>
  <c r="I45" i="16"/>
  <c r="I44" i="16" s="1"/>
  <c r="I43" i="16" s="1"/>
  <c r="I42" i="16" s="1"/>
  <c r="L40" i="16"/>
  <c r="L39" i="16" s="1"/>
  <c r="L38" i="16" s="1"/>
  <c r="K40" i="16"/>
  <c r="K39" i="16" s="1"/>
  <c r="K38" i="16" s="1"/>
  <c r="J40" i="16"/>
  <c r="J39" i="16" s="1"/>
  <c r="J38" i="16" s="1"/>
  <c r="I40" i="16"/>
  <c r="I39" i="16" s="1"/>
  <c r="I38" i="16" s="1"/>
  <c r="L36" i="16"/>
  <c r="K36" i="16"/>
  <c r="J36" i="16"/>
  <c r="I36" i="16"/>
  <c r="L34" i="16"/>
  <c r="L33" i="16" s="1"/>
  <c r="L32" i="16" s="1"/>
  <c r="L31" i="16" s="1"/>
  <c r="K34" i="16"/>
  <c r="K33" i="16" s="1"/>
  <c r="K32" i="16" s="1"/>
  <c r="K31" i="16" s="1"/>
  <c r="J34" i="16"/>
  <c r="J33" i="16" s="1"/>
  <c r="J32" i="16" s="1"/>
  <c r="J31" i="16" s="1"/>
  <c r="I34" i="16"/>
  <c r="I33" i="16" s="1"/>
  <c r="I32" i="16" s="1"/>
  <c r="I31" i="16" s="1"/>
  <c r="L357" i="17"/>
  <c r="L356" i="17" s="1"/>
  <c r="K357" i="17"/>
  <c r="K356" i="17" s="1"/>
  <c r="J357" i="17"/>
  <c r="J356" i="17" s="1"/>
  <c r="I357" i="17"/>
  <c r="I356" i="17" s="1"/>
  <c r="L354" i="17"/>
  <c r="L353" i="17" s="1"/>
  <c r="K354" i="17"/>
  <c r="K353" i="17" s="1"/>
  <c r="J354" i="17"/>
  <c r="J353" i="17" s="1"/>
  <c r="I354" i="17"/>
  <c r="I353" i="17"/>
  <c r="L351" i="17"/>
  <c r="L350" i="17" s="1"/>
  <c r="K351" i="17"/>
  <c r="K350" i="17" s="1"/>
  <c r="J351" i="17"/>
  <c r="J350" i="17" s="1"/>
  <c r="I351" i="17"/>
  <c r="I350" i="17" s="1"/>
  <c r="L347" i="17"/>
  <c r="L346" i="17" s="1"/>
  <c r="K347" i="17"/>
  <c r="K346" i="17" s="1"/>
  <c r="J347" i="17"/>
  <c r="J346" i="17" s="1"/>
  <c r="I347" i="17"/>
  <c r="I346" i="17"/>
  <c r="L343" i="17"/>
  <c r="L342" i="17" s="1"/>
  <c r="K343" i="17"/>
  <c r="K342" i="17" s="1"/>
  <c r="J343" i="17"/>
  <c r="J342" i="17" s="1"/>
  <c r="I343" i="17"/>
  <c r="I342" i="17" s="1"/>
  <c r="L339" i="17"/>
  <c r="L338" i="17" s="1"/>
  <c r="K339" i="17"/>
  <c r="K338" i="17" s="1"/>
  <c r="J339" i="17"/>
  <c r="J338" i="17" s="1"/>
  <c r="I339" i="17"/>
  <c r="I338" i="17"/>
  <c r="L335" i="17"/>
  <c r="K335" i="17"/>
  <c r="J335" i="17"/>
  <c r="I335" i="17"/>
  <c r="L332" i="17"/>
  <c r="K332" i="17"/>
  <c r="J332" i="17"/>
  <c r="I332" i="17"/>
  <c r="L330" i="17"/>
  <c r="L329" i="17" s="1"/>
  <c r="K330" i="17"/>
  <c r="K329" i="17" s="1"/>
  <c r="J330" i="17"/>
  <c r="J329" i="17" s="1"/>
  <c r="I330" i="17"/>
  <c r="I329" i="17" s="1"/>
  <c r="L325" i="17"/>
  <c r="K325" i="17"/>
  <c r="K324" i="17" s="1"/>
  <c r="J325" i="17"/>
  <c r="I325" i="17"/>
  <c r="I324" i="17" s="1"/>
  <c r="L324" i="17"/>
  <c r="J324" i="17"/>
  <c r="L322" i="17"/>
  <c r="K322" i="17"/>
  <c r="K321" i="17" s="1"/>
  <c r="J322" i="17"/>
  <c r="I322" i="17"/>
  <c r="I321" i="17" s="1"/>
  <c r="L321" i="17"/>
  <c r="J321" i="17"/>
  <c r="L319" i="17"/>
  <c r="K319" i="17"/>
  <c r="K318" i="17" s="1"/>
  <c r="J319" i="17"/>
  <c r="I319" i="17"/>
  <c r="I318" i="17" s="1"/>
  <c r="L318" i="17"/>
  <c r="J318" i="17"/>
  <c r="L315" i="17"/>
  <c r="K315" i="17"/>
  <c r="K314" i="17" s="1"/>
  <c r="J315" i="17"/>
  <c r="I315" i="17"/>
  <c r="I314" i="17" s="1"/>
  <c r="L314" i="17"/>
  <c r="J314" i="17"/>
  <c r="L311" i="17"/>
  <c r="K311" i="17"/>
  <c r="K310" i="17" s="1"/>
  <c r="J311" i="17"/>
  <c r="I311" i="17"/>
  <c r="I310" i="17" s="1"/>
  <c r="L310" i="17"/>
  <c r="J310" i="17"/>
  <c r="L307" i="17"/>
  <c r="K307" i="17"/>
  <c r="K306" i="17" s="1"/>
  <c r="J307" i="17"/>
  <c r="I307" i="17"/>
  <c r="I306" i="17" s="1"/>
  <c r="L306" i="17"/>
  <c r="J306" i="17"/>
  <c r="L303" i="17"/>
  <c r="K303" i="17"/>
  <c r="J303" i="17"/>
  <c r="I303" i="17"/>
  <c r="L300" i="17"/>
  <c r="K300" i="17"/>
  <c r="J300" i="17"/>
  <c r="I300" i="17"/>
  <c r="L298" i="17"/>
  <c r="K298" i="17"/>
  <c r="K297" i="17" s="1"/>
  <c r="K296" i="17" s="1"/>
  <c r="J298" i="17"/>
  <c r="I298" i="17"/>
  <c r="I297" i="17" s="1"/>
  <c r="L297" i="17"/>
  <c r="L296" i="17" s="1"/>
  <c r="J297" i="17"/>
  <c r="J296" i="17" s="1"/>
  <c r="L292" i="17"/>
  <c r="K292" i="17"/>
  <c r="K291" i="17" s="1"/>
  <c r="J292" i="17"/>
  <c r="I292" i="17"/>
  <c r="I291" i="17" s="1"/>
  <c r="L291" i="17"/>
  <c r="J291" i="17"/>
  <c r="L289" i="17"/>
  <c r="K289" i="17"/>
  <c r="K288" i="17" s="1"/>
  <c r="J289" i="17"/>
  <c r="I289" i="17"/>
  <c r="I288" i="17" s="1"/>
  <c r="L288" i="17"/>
  <c r="J288" i="17"/>
  <c r="L286" i="17"/>
  <c r="K286" i="17"/>
  <c r="K285" i="17" s="1"/>
  <c r="J286" i="17"/>
  <c r="I286" i="17"/>
  <c r="I285" i="17" s="1"/>
  <c r="L285" i="17"/>
  <c r="J285" i="17"/>
  <c r="L282" i="17"/>
  <c r="K282" i="17"/>
  <c r="K281" i="17" s="1"/>
  <c r="J282" i="17"/>
  <c r="I282" i="17"/>
  <c r="I281" i="17" s="1"/>
  <c r="L281" i="17"/>
  <c r="J281" i="17"/>
  <c r="L278" i="17"/>
  <c r="K278" i="17"/>
  <c r="K277" i="17" s="1"/>
  <c r="J278" i="17"/>
  <c r="I278" i="17"/>
  <c r="I277" i="17" s="1"/>
  <c r="L277" i="17"/>
  <c r="J277" i="17"/>
  <c r="L274" i="17"/>
  <c r="K274" i="17"/>
  <c r="K273" i="17" s="1"/>
  <c r="J274" i="17"/>
  <c r="I274" i="17"/>
  <c r="I273" i="17" s="1"/>
  <c r="L273" i="17"/>
  <c r="J273" i="17"/>
  <c r="L270" i="17"/>
  <c r="K270" i="17"/>
  <c r="J270" i="17"/>
  <c r="I270" i="17"/>
  <c r="L267" i="17"/>
  <c r="K267" i="17"/>
  <c r="J267" i="17"/>
  <c r="I267" i="17"/>
  <c r="L265" i="17"/>
  <c r="K265" i="17"/>
  <c r="K264" i="17" s="1"/>
  <c r="J265" i="17"/>
  <c r="I265" i="17"/>
  <c r="I264" i="17" s="1"/>
  <c r="L264" i="17"/>
  <c r="L263" i="17" s="1"/>
  <c r="J264" i="17"/>
  <c r="J263" i="17" s="1"/>
  <c r="L260" i="17"/>
  <c r="L259" i="17" s="1"/>
  <c r="K260" i="17"/>
  <c r="K259" i="17" s="1"/>
  <c r="J260" i="17"/>
  <c r="J259" i="17" s="1"/>
  <c r="I260" i="17"/>
  <c r="I259" i="17"/>
  <c r="L257" i="17"/>
  <c r="L256" i="17" s="1"/>
  <c r="K257" i="17"/>
  <c r="K256" i="17" s="1"/>
  <c r="J257" i="17"/>
  <c r="J256" i="17" s="1"/>
  <c r="I257" i="17"/>
  <c r="I256" i="17" s="1"/>
  <c r="L254" i="17"/>
  <c r="L253" i="17" s="1"/>
  <c r="K254" i="17"/>
  <c r="K253" i="17" s="1"/>
  <c r="J254" i="17"/>
  <c r="J253" i="17" s="1"/>
  <c r="I254" i="17"/>
  <c r="I253" i="17"/>
  <c r="L250" i="17"/>
  <c r="L249" i="17" s="1"/>
  <c r="K250" i="17"/>
  <c r="K249" i="17" s="1"/>
  <c r="J250" i="17"/>
  <c r="J249" i="17" s="1"/>
  <c r="I250" i="17"/>
  <c r="I249" i="17" s="1"/>
  <c r="L246" i="17"/>
  <c r="L245" i="17" s="1"/>
  <c r="K246" i="17"/>
  <c r="K245" i="17" s="1"/>
  <c r="J246" i="17"/>
  <c r="J245" i="17" s="1"/>
  <c r="I246" i="17"/>
  <c r="I245" i="17"/>
  <c r="L242" i="17"/>
  <c r="L241" i="17" s="1"/>
  <c r="K242" i="17"/>
  <c r="K241" i="17" s="1"/>
  <c r="J242" i="17"/>
  <c r="J241" i="17" s="1"/>
  <c r="I242" i="17"/>
  <c r="I241" i="17" s="1"/>
  <c r="L238" i="17"/>
  <c r="K238" i="17"/>
  <c r="J238" i="17"/>
  <c r="I238" i="17"/>
  <c r="L235" i="17"/>
  <c r="K235" i="17"/>
  <c r="J235" i="17"/>
  <c r="I235" i="17"/>
  <c r="L233" i="17"/>
  <c r="L232" i="17" s="1"/>
  <c r="K233" i="17"/>
  <c r="K232" i="17" s="1"/>
  <c r="J233" i="17"/>
  <c r="J232" i="17" s="1"/>
  <c r="I233" i="17"/>
  <c r="I232" i="17"/>
  <c r="L226" i="17"/>
  <c r="L225" i="17" s="1"/>
  <c r="L224" i="17" s="1"/>
  <c r="K226" i="17"/>
  <c r="K225" i="17" s="1"/>
  <c r="K224" i="17" s="1"/>
  <c r="J226" i="17"/>
  <c r="J225" i="17" s="1"/>
  <c r="J224" i="17" s="1"/>
  <c r="I226" i="17"/>
  <c r="I225" i="17" s="1"/>
  <c r="I224" i="17" s="1"/>
  <c r="L222" i="17"/>
  <c r="K222" i="17"/>
  <c r="K221" i="17" s="1"/>
  <c r="K220" i="17" s="1"/>
  <c r="J222" i="17"/>
  <c r="I222" i="17"/>
  <c r="I221" i="17" s="1"/>
  <c r="I220" i="17" s="1"/>
  <c r="L221" i="17"/>
  <c r="L220" i="17" s="1"/>
  <c r="J221" i="17"/>
  <c r="J220" i="17" s="1"/>
  <c r="L213" i="17"/>
  <c r="L212" i="17" s="1"/>
  <c r="K213" i="17"/>
  <c r="K212" i="17" s="1"/>
  <c r="J213" i="17"/>
  <c r="J212" i="17" s="1"/>
  <c r="I213" i="17"/>
  <c r="I212" i="17"/>
  <c r="L210" i="17"/>
  <c r="L209" i="17" s="1"/>
  <c r="L208" i="17" s="1"/>
  <c r="K210" i="17"/>
  <c r="K209" i="17" s="1"/>
  <c r="K208" i="17" s="1"/>
  <c r="J210" i="17"/>
  <c r="J209" i="17" s="1"/>
  <c r="I210" i="17"/>
  <c r="I209" i="17" s="1"/>
  <c r="I208" i="17" s="1"/>
  <c r="L203" i="17"/>
  <c r="K203" i="17"/>
  <c r="K202" i="17" s="1"/>
  <c r="K201" i="17" s="1"/>
  <c r="J203" i="17"/>
  <c r="I203" i="17"/>
  <c r="I202" i="17" s="1"/>
  <c r="I201" i="17" s="1"/>
  <c r="L202" i="17"/>
  <c r="L201" i="17" s="1"/>
  <c r="J202" i="17"/>
  <c r="J201" i="17" s="1"/>
  <c r="L199" i="17"/>
  <c r="L198" i="17" s="1"/>
  <c r="K199" i="17"/>
  <c r="K198" i="17" s="1"/>
  <c r="J199" i="17"/>
  <c r="J198" i="17" s="1"/>
  <c r="I199" i="17"/>
  <c r="I198" i="17"/>
  <c r="L194" i="17"/>
  <c r="L193" i="17" s="1"/>
  <c r="K194" i="17"/>
  <c r="K193" i="17" s="1"/>
  <c r="J194" i="17"/>
  <c r="J193" i="17" s="1"/>
  <c r="I194" i="17"/>
  <c r="I193" i="17" s="1"/>
  <c r="P188" i="17"/>
  <c r="O188" i="17"/>
  <c r="N188" i="17"/>
  <c r="M188" i="17"/>
  <c r="L188" i="17"/>
  <c r="K188" i="17"/>
  <c r="K187" i="17" s="1"/>
  <c r="J188" i="17"/>
  <c r="I188" i="17"/>
  <c r="I187" i="17" s="1"/>
  <c r="L187" i="17"/>
  <c r="J187" i="17"/>
  <c r="L183" i="17"/>
  <c r="K183" i="17"/>
  <c r="K182" i="17" s="1"/>
  <c r="J183" i="17"/>
  <c r="I183" i="17"/>
  <c r="I182" i="17" s="1"/>
  <c r="L182" i="17"/>
  <c r="J182" i="17"/>
  <c r="L180" i="17"/>
  <c r="K180" i="17"/>
  <c r="K179" i="17" s="1"/>
  <c r="J180" i="17"/>
  <c r="I180" i="17"/>
  <c r="I179" i="17" s="1"/>
  <c r="L179" i="17"/>
  <c r="L178" i="17" s="1"/>
  <c r="L177" i="17" s="1"/>
  <c r="J179" i="17"/>
  <c r="J178" i="17" s="1"/>
  <c r="L172" i="17"/>
  <c r="L171" i="17" s="1"/>
  <c r="K172" i="17"/>
  <c r="K171" i="17" s="1"/>
  <c r="J172" i="17"/>
  <c r="J171" i="17" s="1"/>
  <c r="I172" i="17"/>
  <c r="I171" i="17"/>
  <c r="L167" i="17"/>
  <c r="L166" i="17" s="1"/>
  <c r="L165" i="17" s="1"/>
  <c r="K167" i="17"/>
  <c r="K166" i="17" s="1"/>
  <c r="K165" i="17" s="1"/>
  <c r="J167" i="17"/>
  <c r="J166" i="17" s="1"/>
  <c r="I167" i="17"/>
  <c r="I166" i="17" s="1"/>
  <c r="I165" i="17" s="1"/>
  <c r="L163" i="17"/>
  <c r="K163" i="17"/>
  <c r="K162" i="17" s="1"/>
  <c r="K161" i="17" s="1"/>
  <c r="J163" i="17"/>
  <c r="I163" i="17"/>
  <c r="I162" i="17" s="1"/>
  <c r="I161" i="17" s="1"/>
  <c r="L162" i="17"/>
  <c r="L161" i="17" s="1"/>
  <c r="J162" i="17"/>
  <c r="J161" i="17" s="1"/>
  <c r="L158" i="17"/>
  <c r="K158" i="17"/>
  <c r="K157" i="17" s="1"/>
  <c r="J158" i="17"/>
  <c r="I158" i="17"/>
  <c r="I157" i="17" s="1"/>
  <c r="L157" i="17"/>
  <c r="J157" i="17"/>
  <c r="L153" i="17"/>
  <c r="K153" i="17"/>
  <c r="K152" i="17" s="1"/>
  <c r="J153" i="17"/>
  <c r="I153" i="17"/>
  <c r="I152" i="17" s="1"/>
  <c r="I151" i="17" s="1"/>
  <c r="I150" i="17" s="1"/>
  <c r="L152" i="17"/>
  <c r="L151" i="17" s="1"/>
  <c r="L150" i="17" s="1"/>
  <c r="J152" i="17"/>
  <c r="J151" i="17" s="1"/>
  <c r="J150" i="17" s="1"/>
  <c r="L147" i="17"/>
  <c r="K147" i="17"/>
  <c r="K146" i="17" s="1"/>
  <c r="K145" i="17" s="1"/>
  <c r="J147" i="17"/>
  <c r="I147" i="17"/>
  <c r="I146" i="17" s="1"/>
  <c r="I145" i="17" s="1"/>
  <c r="L146" i="17"/>
  <c r="L145" i="17" s="1"/>
  <c r="J146" i="17"/>
  <c r="J145" i="17" s="1"/>
  <c r="L143" i="17"/>
  <c r="L142" i="17" s="1"/>
  <c r="K143" i="17"/>
  <c r="K142" i="17" s="1"/>
  <c r="J143" i="17"/>
  <c r="J142" i="17" s="1"/>
  <c r="I143" i="17"/>
  <c r="I142" i="17"/>
  <c r="L139" i="17"/>
  <c r="L138" i="17" s="1"/>
  <c r="L137" i="17" s="1"/>
  <c r="K139" i="17"/>
  <c r="K138" i="17" s="1"/>
  <c r="K137" i="17" s="1"/>
  <c r="J139" i="17"/>
  <c r="J138" i="17" s="1"/>
  <c r="J137" i="17" s="1"/>
  <c r="I139" i="17"/>
  <c r="I138" i="17" s="1"/>
  <c r="I137" i="17" s="1"/>
  <c r="L134" i="17"/>
  <c r="K134" i="17"/>
  <c r="K133" i="17" s="1"/>
  <c r="K132" i="17" s="1"/>
  <c r="J134" i="17"/>
  <c r="I134" i="17"/>
  <c r="I133" i="17" s="1"/>
  <c r="I132" i="17" s="1"/>
  <c r="L133" i="17"/>
  <c r="L132" i="17" s="1"/>
  <c r="J133" i="17"/>
  <c r="J132" i="17" s="1"/>
  <c r="L129" i="17"/>
  <c r="K129" i="17"/>
  <c r="K128" i="17" s="1"/>
  <c r="K127" i="17" s="1"/>
  <c r="J129" i="17"/>
  <c r="I129" i="17"/>
  <c r="I128" i="17" s="1"/>
  <c r="I127" i="17" s="1"/>
  <c r="L128" i="17"/>
  <c r="L127" i="17" s="1"/>
  <c r="J128" i="17"/>
  <c r="J127" i="17" s="1"/>
  <c r="L125" i="17"/>
  <c r="L124" i="17" s="1"/>
  <c r="L123" i="17" s="1"/>
  <c r="K125" i="17"/>
  <c r="K124" i="17" s="1"/>
  <c r="K123" i="17" s="1"/>
  <c r="J125" i="17"/>
  <c r="J124" i="17" s="1"/>
  <c r="J123" i="17" s="1"/>
  <c r="I125" i="17"/>
  <c r="I124" i="17"/>
  <c r="I123" i="17" s="1"/>
  <c r="L121" i="17"/>
  <c r="K121" i="17"/>
  <c r="K120" i="17" s="1"/>
  <c r="K119" i="17" s="1"/>
  <c r="J121" i="17"/>
  <c r="I121" i="17"/>
  <c r="I120" i="17" s="1"/>
  <c r="I119" i="17" s="1"/>
  <c r="L120" i="17"/>
  <c r="L119" i="17" s="1"/>
  <c r="J120" i="17"/>
  <c r="J119" i="17" s="1"/>
  <c r="L117" i="17"/>
  <c r="L116" i="17" s="1"/>
  <c r="L115" i="17" s="1"/>
  <c r="K117" i="17"/>
  <c r="K116" i="17" s="1"/>
  <c r="K115" i="17" s="1"/>
  <c r="J117" i="17"/>
  <c r="J116" i="17" s="1"/>
  <c r="J115" i="17" s="1"/>
  <c r="I117" i="17"/>
  <c r="I116" i="17" s="1"/>
  <c r="I115" i="17" s="1"/>
  <c r="L112" i="17"/>
  <c r="K112" i="17"/>
  <c r="K111" i="17" s="1"/>
  <c r="K110" i="17" s="1"/>
  <c r="J112" i="17"/>
  <c r="I112" i="17"/>
  <c r="I111" i="17" s="1"/>
  <c r="I110" i="17" s="1"/>
  <c r="L111" i="17"/>
  <c r="L110" i="17" s="1"/>
  <c r="J111" i="17"/>
  <c r="J110" i="17" s="1"/>
  <c r="L106" i="17"/>
  <c r="K106" i="17"/>
  <c r="K105" i="17" s="1"/>
  <c r="J106" i="17"/>
  <c r="I106" i="17"/>
  <c r="I105" i="17" s="1"/>
  <c r="L105" i="17"/>
  <c r="J105" i="17"/>
  <c r="L102" i="17"/>
  <c r="K102" i="17"/>
  <c r="K101" i="17" s="1"/>
  <c r="K100" i="17" s="1"/>
  <c r="J102" i="17"/>
  <c r="I102" i="17"/>
  <c r="I101" i="17" s="1"/>
  <c r="I100" i="17" s="1"/>
  <c r="L101" i="17"/>
  <c r="L100" i="17" s="1"/>
  <c r="J101" i="17"/>
  <c r="J100" i="17" s="1"/>
  <c r="L97" i="17"/>
  <c r="L96" i="17" s="1"/>
  <c r="L95" i="17" s="1"/>
  <c r="K97" i="17"/>
  <c r="K96" i="17" s="1"/>
  <c r="K95" i="17" s="1"/>
  <c r="J97" i="17"/>
  <c r="J96" i="17" s="1"/>
  <c r="J95" i="17" s="1"/>
  <c r="I97" i="17"/>
  <c r="I96" i="17"/>
  <c r="I95" i="17" s="1"/>
  <c r="L92" i="17"/>
  <c r="K92" i="17"/>
  <c r="K91" i="17" s="1"/>
  <c r="K90" i="17" s="1"/>
  <c r="K89" i="17" s="1"/>
  <c r="J92" i="17"/>
  <c r="I92" i="17"/>
  <c r="I91" i="17" s="1"/>
  <c r="I90" i="17" s="1"/>
  <c r="I89" i="17" s="1"/>
  <c r="L91" i="17"/>
  <c r="L90" i="17" s="1"/>
  <c r="J91" i="17"/>
  <c r="J90" i="17" s="1"/>
  <c r="L85" i="17"/>
  <c r="K85" i="17"/>
  <c r="K84" i="17" s="1"/>
  <c r="K83" i="17" s="1"/>
  <c r="K82" i="17" s="1"/>
  <c r="J85" i="17"/>
  <c r="I85" i="17"/>
  <c r="I84" i="17" s="1"/>
  <c r="I83" i="17" s="1"/>
  <c r="I82" i="17" s="1"/>
  <c r="L84" i="17"/>
  <c r="L83" i="17" s="1"/>
  <c r="L82" i="17" s="1"/>
  <c r="J84" i="17"/>
  <c r="J83" i="17" s="1"/>
  <c r="J82" i="17" s="1"/>
  <c r="L80" i="17"/>
  <c r="K80" i="17"/>
  <c r="K79" i="17" s="1"/>
  <c r="K78" i="17" s="1"/>
  <c r="J80" i="17"/>
  <c r="I80" i="17"/>
  <c r="I79" i="17" s="1"/>
  <c r="I78" i="17" s="1"/>
  <c r="L79" i="17"/>
  <c r="L78" i="17" s="1"/>
  <c r="J79" i="17"/>
  <c r="J78" i="17" s="1"/>
  <c r="L74" i="17"/>
  <c r="L73" i="17" s="1"/>
  <c r="K74" i="17"/>
  <c r="K73" i="17" s="1"/>
  <c r="J74" i="17"/>
  <c r="J73" i="17" s="1"/>
  <c r="I74" i="17"/>
  <c r="I73" i="17" s="1"/>
  <c r="L69" i="17"/>
  <c r="L68" i="17" s="1"/>
  <c r="K69" i="17"/>
  <c r="K68" i="17" s="1"/>
  <c r="J69" i="17"/>
  <c r="J68" i="17" s="1"/>
  <c r="I69" i="17"/>
  <c r="I68" i="17"/>
  <c r="L64" i="17"/>
  <c r="L63" i="17" s="1"/>
  <c r="K64" i="17"/>
  <c r="K63" i="17" s="1"/>
  <c r="K62" i="17" s="1"/>
  <c r="K61" i="17" s="1"/>
  <c r="J64" i="17"/>
  <c r="J63" i="17" s="1"/>
  <c r="J62" i="17" s="1"/>
  <c r="J61" i="17" s="1"/>
  <c r="I64" i="17"/>
  <c r="I63" i="17" s="1"/>
  <c r="I62" i="17" s="1"/>
  <c r="I61" i="17" s="1"/>
  <c r="L45" i="17"/>
  <c r="L44" i="17" s="1"/>
  <c r="L43" i="17" s="1"/>
  <c r="L42" i="17" s="1"/>
  <c r="K45" i="17"/>
  <c r="K44" i="17" s="1"/>
  <c r="K43" i="17" s="1"/>
  <c r="K42" i="17" s="1"/>
  <c r="J45" i="17"/>
  <c r="J44" i="17" s="1"/>
  <c r="J43" i="17" s="1"/>
  <c r="J42" i="17" s="1"/>
  <c r="I45" i="17"/>
  <c r="I44" i="17"/>
  <c r="I43" i="17" s="1"/>
  <c r="I42" i="17" s="1"/>
  <c r="L40" i="17"/>
  <c r="L39" i="17" s="1"/>
  <c r="L38" i="17" s="1"/>
  <c r="K40" i="17"/>
  <c r="K39" i="17" s="1"/>
  <c r="K38" i="17" s="1"/>
  <c r="J40" i="17"/>
  <c r="J39" i="17" s="1"/>
  <c r="J38" i="17" s="1"/>
  <c r="I40" i="17"/>
  <c r="I39" i="17" s="1"/>
  <c r="I38" i="17" s="1"/>
  <c r="L36" i="17"/>
  <c r="K36" i="17"/>
  <c r="J36" i="17"/>
  <c r="I36" i="17"/>
  <c r="L34" i="17"/>
  <c r="L33" i="17" s="1"/>
  <c r="L32" i="17" s="1"/>
  <c r="L31" i="17" s="1"/>
  <c r="K34" i="17"/>
  <c r="K33" i="17" s="1"/>
  <c r="K32" i="17" s="1"/>
  <c r="J34" i="17"/>
  <c r="J33" i="17" s="1"/>
  <c r="J32" i="17" s="1"/>
  <c r="I34" i="17"/>
  <c r="I33" i="17"/>
  <c r="I32" i="17" s="1"/>
  <c r="I31" i="17" s="1"/>
  <c r="L357" i="18"/>
  <c r="L356" i="18" s="1"/>
  <c r="K357" i="18"/>
  <c r="K356" i="18" s="1"/>
  <c r="J357" i="18"/>
  <c r="J356" i="18" s="1"/>
  <c r="I357" i="18"/>
  <c r="I356" i="18" s="1"/>
  <c r="L354" i="18"/>
  <c r="L353" i="18" s="1"/>
  <c r="K354" i="18"/>
  <c r="K353" i="18" s="1"/>
  <c r="J354" i="18"/>
  <c r="J353" i="18" s="1"/>
  <c r="I354" i="18"/>
  <c r="I353" i="18"/>
  <c r="L351" i="18"/>
  <c r="L350" i="18" s="1"/>
  <c r="K351" i="18"/>
  <c r="K350" i="18" s="1"/>
  <c r="J351" i="18"/>
  <c r="J350" i="18" s="1"/>
  <c r="I351" i="18"/>
  <c r="I350" i="18" s="1"/>
  <c r="L347" i="18"/>
  <c r="L346" i="18" s="1"/>
  <c r="K347" i="18"/>
  <c r="K346" i="18" s="1"/>
  <c r="J347" i="18"/>
  <c r="J346" i="18" s="1"/>
  <c r="I347" i="18"/>
  <c r="I346" i="18"/>
  <c r="L343" i="18"/>
  <c r="L342" i="18" s="1"/>
  <c r="K343" i="18"/>
  <c r="K342" i="18" s="1"/>
  <c r="J343" i="18"/>
  <c r="J342" i="18" s="1"/>
  <c r="I343" i="18"/>
  <c r="I342" i="18" s="1"/>
  <c r="L339" i="18"/>
  <c r="L338" i="18" s="1"/>
  <c r="K339" i="18"/>
  <c r="K338" i="18" s="1"/>
  <c r="J339" i="18"/>
  <c r="J338" i="18" s="1"/>
  <c r="I339" i="18"/>
  <c r="I338" i="18"/>
  <c r="L335" i="18"/>
  <c r="K335" i="18"/>
  <c r="J335" i="18"/>
  <c r="I335" i="18"/>
  <c r="L332" i="18"/>
  <c r="K332" i="18"/>
  <c r="J332" i="18"/>
  <c r="I332" i="18"/>
  <c r="L330" i="18"/>
  <c r="L329" i="18" s="1"/>
  <c r="K330" i="18"/>
  <c r="K329" i="18" s="1"/>
  <c r="J330" i="18"/>
  <c r="J329" i="18" s="1"/>
  <c r="I330" i="18"/>
  <c r="I329" i="18" s="1"/>
  <c r="L325" i="18"/>
  <c r="K325" i="18"/>
  <c r="J325" i="18"/>
  <c r="I325" i="18"/>
  <c r="I324" i="18" s="1"/>
  <c r="L324" i="18"/>
  <c r="K324" i="18"/>
  <c r="J324" i="18"/>
  <c r="L322" i="18"/>
  <c r="K322" i="18"/>
  <c r="J322" i="18"/>
  <c r="I322" i="18"/>
  <c r="I321" i="18" s="1"/>
  <c r="L321" i="18"/>
  <c r="K321" i="18"/>
  <c r="J321" i="18"/>
  <c r="L319" i="18"/>
  <c r="K319" i="18"/>
  <c r="J319" i="18"/>
  <c r="I319" i="18"/>
  <c r="I318" i="18" s="1"/>
  <c r="L318" i="18"/>
  <c r="K318" i="18"/>
  <c r="J318" i="18"/>
  <c r="L315" i="18"/>
  <c r="K315" i="18"/>
  <c r="J315" i="18"/>
  <c r="I315" i="18"/>
  <c r="I314" i="18" s="1"/>
  <c r="L314" i="18"/>
  <c r="K314" i="18"/>
  <c r="J314" i="18"/>
  <c r="L311" i="18"/>
  <c r="K311" i="18"/>
  <c r="J311" i="18"/>
  <c r="I311" i="18"/>
  <c r="I310" i="18" s="1"/>
  <c r="L310" i="18"/>
  <c r="K310" i="18"/>
  <c r="J310" i="18"/>
  <c r="L307" i="18"/>
  <c r="K307" i="18"/>
  <c r="J307" i="18"/>
  <c r="I307" i="18"/>
  <c r="I306" i="18" s="1"/>
  <c r="L306" i="18"/>
  <c r="K306" i="18"/>
  <c r="J306" i="18"/>
  <c r="L303" i="18"/>
  <c r="K303" i="18"/>
  <c r="J303" i="18"/>
  <c r="I303" i="18"/>
  <c r="L300" i="18"/>
  <c r="K300" i="18"/>
  <c r="J300" i="18"/>
  <c r="I300" i="18"/>
  <c r="L298" i="18"/>
  <c r="K298" i="18"/>
  <c r="J298" i="18"/>
  <c r="I298" i="18"/>
  <c r="I297" i="18" s="1"/>
  <c r="L297" i="18"/>
  <c r="L296" i="18" s="1"/>
  <c r="K297" i="18"/>
  <c r="J297" i="18"/>
  <c r="J296" i="18" s="1"/>
  <c r="L292" i="18"/>
  <c r="K292" i="18"/>
  <c r="J292" i="18"/>
  <c r="I292" i="18"/>
  <c r="I291" i="18" s="1"/>
  <c r="L291" i="18"/>
  <c r="K291" i="18"/>
  <c r="J291" i="18"/>
  <c r="L289" i="18"/>
  <c r="K289" i="18"/>
  <c r="J289" i="18"/>
  <c r="I289" i="18"/>
  <c r="I288" i="18" s="1"/>
  <c r="L288" i="18"/>
  <c r="K288" i="18"/>
  <c r="J288" i="18"/>
  <c r="L286" i="18"/>
  <c r="K286" i="18"/>
  <c r="J286" i="18"/>
  <c r="I286" i="18"/>
  <c r="I285" i="18" s="1"/>
  <c r="L285" i="18"/>
  <c r="K285" i="18"/>
  <c r="J285" i="18"/>
  <c r="L282" i="18"/>
  <c r="K282" i="18"/>
  <c r="J282" i="18"/>
  <c r="I282" i="18"/>
  <c r="I281" i="18" s="1"/>
  <c r="L281" i="18"/>
  <c r="K281" i="18"/>
  <c r="J281" i="18"/>
  <c r="L278" i="18"/>
  <c r="K278" i="18"/>
  <c r="J278" i="18"/>
  <c r="I278" i="18"/>
  <c r="I277" i="18" s="1"/>
  <c r="L277" i="18"/>
  <c r="K277" i="18"/>
  <c r="J277" i="18"/>
  <c r="L274" i="18"/>
  <c r="K274" i="18"/>
  <c r="J274" i="18"/>
  <c r="I274" i="18"/>
  <c r="I273" i="18" s="1"/>
  <c r="L273" i="18"/>
  <c r="K273" i="18"/>
  <c r="J273" i="18"/>
  <c r="L270" i="18"/>
  <c r="K270" i="18"/>
  <c r="J270" i="18"/>
  <c r="I270" i="18"/>
  <c r="L267" i="18"/>
  <c r="K267" i="18"/>
  <c r="J267" i="18"/>
  <c r="I267" i="18"/>
  <c r="L265" i="18"/>
  <c r="K265" i="18"/>
  <c r="J265" i="18"/>
  <c r="I265" i="18"/>
  <c r="I264" i="18" s="1"/>
  <c r="L264" i="18"/>
  <c r="K264" i="18"/>
  <c r="K263" i="18" s="1"/>
  <c r="J264" i="18"/>
  <c r="L260" i="18"/>
  <c r="L259" i="18" s="1"/>
  <c r="K260" i="18"/>
  <c r="K259" i="18" s="1"/>
  <c r="J260" i="18"/>
  <c r="J259" i="18" s="1"/>
  <c r="I260" i="18"/>
  <c r="I259" i="18"/>
  <c r="L257" i="18"/>
  <c r="L256" i="18" s="1"/>
  <c r="K257" i="18"/>
  <c r="K256" i="18" s="1"/>
  <c r="J257" i="18"/>
  <c r="J256" i="18" s="1"/>
  <c r="I257" i="18"/>
  <c r="I256" i="18" s="1"/>
  <c r="L254" i="18"/>
  <c r="L253" i="18" s="1"/>
  <c r="K254" i="18"/>
  <c r="K253" i="18" s="1"/>
  <c r="J254" i="18"/>
  <c r="J253" i="18" s="1"/>
  <c r="I254" i="18"/>
  <c r="I253" i="18"/>
  <c r="L250" i="18"/>
  <c r="L249" i="18" s="1"/>
  <c r="K250" i="18"/>
  <c r="K249" i="18" s="1"/>
  <c r="J250" i="18"/>
  <c r="J249" i="18" s="1"/>
  <c r="I250" i="18"/>
  <c r="I249" i="18" s="1"/>
  <c r="L246" i="18"/>
  <c r="L245" i="18" s="1"/>
  <c r="K246" i="18"/>
  <c r="K245" i="18" s="1"/>
  <c r="J246" i="18"/>
  <c r="J245" i="18" s="1"/>
  <c r="I246" i="18"/>
  <c r="I245" i="18"/>
  <c r="L242" i="18"/>
  <c r="L241" i="18" s="1"/>
  <c r="K242" i="18"/>
  <c r="K241" i="18" s="1"/>
  <c r="J242" i="18"/>
  <c r="J241" i="18" s="1"/>
  <c r="I242" i="18"/>
  <c r="I241" i="18" s="1"/>
  <c r="L238" i="18"/>
  <c r="K238" i="18"/>
  <c r="J238" i="18"/>
  <c r="I238" i="18"/>
  <c r="L235" i="18"/>
  <c r="K235" i="18"/>
  <c r="J235" i="18"/>
  <c r="I235" i="18"/>
  <c r="L233" i="18"/>
  <c r="L232" i="18" s="1"/>
  <c r="K233" i="18"/>
  <c r="K232" i="18" s="1"/>
  <c r="J233" i="18"/>
  <c r="J232" i="18" s="1"/>
  <c r="I233" i="18"/>
  <c r="I232" i="18"/>
  <c r="L226" i="18"/>
  <c r="L225" i="18" s="1"/>
  <c r="L224" i="18" s="1"/>
  <c r="K226" i="18"/>
  <c r="K225" i="18" s="1"/>
  <c r="K224" i="18" s="1"/>
  <c r="J226" i="18"/>
  <c r="J225" i="18" s="1"/>
  <c r="J224" i="18" s="1"/>
  <c r="I226" i="18"/>
  <c r="I225" i="18" s="1"/>
  <c r="I224" i="18" s="1"/>
  <c r="L222" i="18"/>
  <c r="K222" i="18"/>
  <c r="J222" i="18"/>
  <c r="I222" i="18"/>
  <c r="I221" i="18" s="1"/>
  <c r="I220" i="18" s="1"/>
  <c r="L221" i="18"/>
  <c r="L220" i="18" s="1"/>
  <c r="K221" i="18"/>
  <c r="K220" i="18" s="1"/>
  <c r="J221" i="18"/>
  <c r="J220" i="18" s="1"/>
  <c r="L213" i="18"/>
  <c r="L212" i="18" s="1"/>
  <c r="K213" i="18"/>
  <c r="K212" i="18" s="1"/>
  <c r="J213" i="18"/>
  <c r="J212" i="18" s="1"/>
  <c r="I213" i="18"/>
  <c r="I212" i="18" s="1"/>
  <c r="L210" i="18"/>
  <c r="L209" i="18" s="1"/>
  <c r="K210" i="18"/>
  <c r="K209" i="18" s="1"/>
  <c r="J210" i="18"/>
  <c r="J209" i="18" s="1"/>
  <c r="J208" i="18" s="1"/>
  <c r="I210" i="18"/>
  <c r="I209" i="18"/>
  <c r="L203" i="18"/>
  <c r="K203" i="18"/>
  <c r="J203" i="18"/>
  <c r="I203" i="18"/>
  <c r="I202" i="18" s="1"/>
  <c r="I201" i="18" s="1"/>
  <c r="L202" i="18"/>
  <c r="L201" i="18" s="1"/>
  <c r="K202" i="18"/>
  <c r="K201" i="18" s="1"/>
  <c r="J202" i="18"/>
  <c r="J201" i="18" s="1"/>
  <c r="L199" i="18"/>
  <c r="L198" i="18" s="1"/>
  <c r="K199" i="18"/>
  <c r="K198" i="18" s="1"/>
  <c r="J199" i="18"/>
  <c r="J198" i="18" s="1"/>
  <c r="I199" i="18"/>
  <c r="I198" i="18"/>
  <c r="L194" i="18"/>
  <c r="L193" i="18" s="1"/>
  <c r="K194" i="18"/>
  <c r="K193" i="18" s="1"/>
  <c r="J194" i="18"/>
  <c r="J193" i="18" s="1"/>
  <c r="I194" i="18"/>
  <c r="I193" i="18" s="1"/>
  <c r="P188" i="18"/>
  <c r="O188" i="18"/>
  <c r="N188" i="18"/>
  <c r="M188" i="18"/>
  <c r="L188" i="18"/>
  <c r="K188" i="18"/>
  <c r="J188" i="18"/>
  <c r="I188" i="18"/>
  <c r="I187" i="18" s="1"/>
  <c r="L187" i="18"/>
  <c r="K187" i="18"/>
  <c r="J187" i="18"/>
  <c r="L183" i="18"/>
  <c r="K183" i="18"/>
  <c r="J183" i="18"/>
  <c r="I183" i="18"/>
  <c r="I182" i="18" s="1"/>
  <c r="L182" i="18"/>
  <c r="K182" i="18"/>
  <c r="J182" i="18"/>
  <c r="L180" i="18"/>
  <c r="K180" i="18"/>
  <c r="J180" i="18"/>
  <c r="I180" i="18"/>
  <c r="I179" i="18" s="1"/>
  <c r="L179" i="18"/>
  <c r="K179" i="18"/>
  <c r="J179" i="18"/>
  <c r="J178" i="18" s="1"/>
  <c r="J177" i="18" s="1"/>
  <c r="L172" i="18"/>
  <c r="L171" i="18" s="1"/>
  <c r="K172" i="18"/>
  <c r="K171" i="18" s="1"/>
  <c r="J172" i="18"/>
  <c r="J171" i="18" s="1"/>
  <c r="I172" i="18"/>
  <c r="I171" i="18" s="1"/>
  <c r="L167" i="18"/>
  <c r="L166" i="18" s="1"/>
  <c r="L165" i="18" s="1"/>
  <c r="K167" i="18"/>
  <c r="K166" i="18" s="1"/>
  <c r="J167" i="18"/>
  <c r="J166" i="18" s="1"/>
  <c r="J165" i="18" s="1"/>
  <c r="I167" i="18"/>
  <c r="I166" i="18"/>
  <c r="L163" i="18"/>
  <c r="K163" i="18"/>
  <c r="J163" i="18"/>
  <c r="I163" i="18"/>
  <c r="I162" i="18" s="1"/>
  <c r="I161" i="18" s="1"/>
  <c r="L162" i="18"/>
  <c r="L161" i="18" s="1"/>
  <c r="K162" i="18"/>
  <c r="K161" i="18" s="1"/>
  <c r="J162" i="18"/>
  <c r="J161" i="18" s="1"/>
  <c r="L158" i="18"/>
  <c r="K158" i="18"/>
  <c r="J158" i="18"/>
  <c r="I158" i="18"/>
  <c r="I157" i="18" s="1"/>
  <c r="L157" i="18"/>
  <c r="K157" i="18"/>
  <c r="J157" i="18"/>
  <c r="L153" i="18"/>
  <c r="K153" i="18"/>
  <c r="J153" i="18"/>
  <c r="I153" i="18"/>
  <c r="I152" i="18" s="1"/>
  <c r="L152" i="18"/>
  <c r="K152" i="18"/>
  <c r="K151" i="18" s="1"/>
  <c r="K150" i="18" s="1"/>
  <c r="J152" i="18"/>
  <c r="L147" i="18"/>
  <c r="K147" i="18"/>
  <c r="J147" i="18"/>
  <c r="I147" i="18"/>
  <c r="I146" i="18" s="1"/>
  <c r="I145" i="18" s="1"/>
  <c r="L146" i="18"/>
  <c r="L145" i="18" s="1"/>
  <c r="K146" i="18"/>
  <c r="K145" i="18" s="1"/>
  <c r="J146" i="18"/>
  <c r="J145" i="18" s="1"/>
  <c r="L143" i="18"/>
  <c r="L142" i="18" s="1"/>
  <c r="K143" i="18"/>
  <c r="K142" i="18" s="1"/>
  <c r="J143" i="18"/>
  <c r="J142" i="18" s="1"/>
  <c r="I143" i="18"/>
  <c r="I142" i="18" s="1"/>
  <c r="L139" i="18"/>
  <c r="L138" i="18" s="1"/>
  <c r="L137" i="18" s="1"/>
  <c r="K139" i="18"/>
  <c r="K138" i="18" s="1"/>
  <c r="K137" i="18" s="1"/>
  <c r="J139" i="18"/>
  <c r="J138" i="18" s="1"/>
  <c r="J137" i="18" s="1"/>
  <c r="I139" i="18"/>
  <c r="I138" i="18"/>
  <c r="I137" i="18" s="1"/>
  <c r="L134" i="18"/>
  <c r="K134" i="18"/>
  <c r="J134" i="18"/>
  <c r="I134" i="18"/>
  <c r="I133" i="18" s="1"/>
  <c r="I132" i="18" s="1"/>
  <c r="L133" i="18"/>
  <c r="L132" i="18" s="1"/>
  <c r="K133" i="18"/>
  <c r="K132" i="18" s="1"/>
  <c r="J133" i="18"/>
  <c r="J132" i="18" s="1"/>
  <c r="L129" i="18"/>
  <c r="K129" i="18"/>
  <c r="J129" i="18"/>
  <c r="I129" i="18"/>
  <c r="I128" i="18" s="1"/>
  <c r="I127" i="18" s="1"/>
  <c r="L128" i="18"/>
  <c r="L127" i="18" s="1"/>
  <c r="K128" i="18"/>
  <c r="K127" i="18" s="1"/>
  <c r="J128" i="18"/>
  <c r="J127" i="18" s="1"/>
  <c r="L125" i="18"/>
  <c r="L124" i="18" s="1"/>
  <c r="L123" i="18" s="1"/>
  <c r="K125" i="18"/>
  <c r="K124" i="18" s="1"/>
  <c r="K123" i="18" s="1"/>
  <c r="J125" i="18"/>
  <c r="J124" i="18" s="1"/>
  <c r="J123" i="18" s="1"/>
  <c r="I125" i="18"/>
  <c r="I124" i="18" s="1"/>
  <c r="I123" i="18" s="1"/>
  <c r="L121" i="18"/>
  <c r="K121" i="18"/>
  <c r="J121" i="18"/>
  <c r="I121" i="18"/>
  <c r="I120" i="18" s="1"/>
  <c r="I119" i="18" s="1"/>
  <c r="L120" i="18"/>
  <c r="L119" i="18" s="1"/>
  <c r="K120" i="18"/>
  <c r="K119" i="18" s="1"/>
  <c r="J120" i="18"/>
  <c r="J119" i="18" s="1"/>
  <c r="L117" i="18"/>
  <c r="L116" i="18" s="1"/>
  <c r="L115" i="18" s="1"/>
  <c r="K117" i="18"/>
  <c r="K116" i="18" s="1"/>
  <c r="K115" i="18" s="1"/>
  <c r="J117" i="18"/>
  <c r="J116" i="18" s="1"/>
  <c r="J115" i="18" s="1"/>
  <c r="I117" i="18"/>
  <c r="I116" i="18" s="1"/>
  <c r="I115" i="18" s="1"/>
  <c r="L112" i="18"/>
  <c r="K112" i="18"/>
  <c r="J112" i="18"/>
  <c r="I112" i="18"/>
  <c r="I111" i="18" s="1"/>
  <c r="I110" i="18" s="1"/>
  <c r="L111" i="18"/>
  <c r="L110" i="18" s="1"/>
  <c r="K111" i="18"/>
  <c r="K110" i="18" s="1"/>
  <c r="J111" i="18"/>
  <c r="J110" i="18" s="1"/>
  <c r="L106" i="18"/>
  <c r="K106" i="18"/>
  <c r="J106" i="18"/>
  <c r="I106" i="18"/>
  <c r="I105" i="18" s="1"/>
  <c r="L105" i="18"/>
  <c r="K105" i="18"/>
  <c r="J105" i="18"/>
  <c r="L102" i="18"/>
  <c r="K102" i="18"/>
  <c r="J102" i="18"/>
  <c r="I102" i="18"/>
  <c r="I101" i="18" s="1"/>
  <c r="I100" i="18" s="1"/>
  <c r="L101" i="18"/>
  <c r="L100" i="18" s="1"/>
  <c r="K101" i="18"/>
  <c r="K100" i="18" s="1"/>
  <c r="J101" i="18"/>
  <c r="J100" i="18" s="1"/>
  <c r="L97" i="18"/>
  <c r="L96" i="18" s="1"/>
  <c r="L95" i="18" s="1"/>
  <c r="K97" i="18"/>
  <c r="K96" i="18" s="1"/>
  <c r="K95" i="18" s="1"/>
  <c r="J97" i="18"/>
  <c r="J96" i="18" s="1"/>
  <c r="J95" i="18" s="1"/>
  <c r="I97" i="18"/>
  <c r="I96" i="18" s="1"/>
  <c r="I95" i="18" s="1"/>
  <c r="L92" i="18"/>
  <c r="K92" i="18"/>
  <c r="J92" i="18"/>
  <c r="I92" i="18"/>
  <c r="I91" i="18" s="1"/>
  <c r="I90" i="18" s="1"/>
  <c r="L91" i="18"/>
  <c r="L90" i="18" s="1"/>
  <c r="K91" i="18"/>
  <c r="K90" i="18" s="1"/>
  <c r="J91" i="18"/>
  <c r="J90" i="18" s="1"/>
  <c r="L85" i="18"/>
  <c r="K85" i="18"/>
  <c r="J85" i="18"/>
  <c r="I85" i="18"/>
  <c r="I84" i="18" s="1"/>
  <c r="I83" i="18" s="1"/>
  <c r="I82" i="18" s="1"/>
  <c r="L84" i="18"/>
  <c r="L83" i="18" s="1"/>
  <c r="L82" i="18" s="1"/>
  <c r="K84" i="18"/>
  <c r="K83" i="18" s="1"/>
  <c r="K82" i="18" s="1"/>
  <c r="J84" i="18"/>
  <c r="J83" i="18" s="1"/>
  <c r="J82" i="18" s="1"/>
  <c r="L80" i="18"/>
  <c r="K80" i="18"/>
  <c r="J80" i="18"/>
  <c r="I80" i="18"/>
  <c r="I79" i="18" s="1"/>
  <c r="I78" i="18" s="1"/>
  <c r="L79" i="18"/>
  <c r="L78" i="18" s="1"/>
  <c r="K79" i="18"/>
  <c r="K78" i="18" s="1"/>
  <c r="J79" i="18"/>
  <c r="J78" i="18" s="1"/>
  <c r="L74" i="18"/>
  <c r="L73" i="18" s="1"/>
  <c r="K74" i="18"/>
  <c r="K73" i="18" s="1"/>
  <c r="J74" i="18"/>
  <c r="J73" i="18" s="1"/>
  <c r="I74" i="18"/>
  <c r="I73" i="18" s="1"/>
  <c r="L69" i="18"/>
  <c r="L68" i="18" s="1"/>
  <c r="K69" i="18"/>
  <c r="K68" i="18" s="1"/>
  <c r="J69" i="18"/>
  <c r="J68" i="18" s="1"/>
  <c r="I69" i="18"/>
  <c r="I68" i="18"/>
  <c r="L64" i="18"/>
  <c r="L63" i="18" s="1"/>
  <c r="K64" i="18"/>
  <c r="K63" i="18" s="1"/>
  <c r="J64" i="18"/>
  <c r="J63" i="18" s="1"/>
  <c r="I64" i="18"/>
  <c r="I63" i="18" s="1"/>
  <c r="I62" i="18" s="1"/>
  <c r="I61" i="18" s="1"/>
  <c r="L45" i="18"/>
  <c r="L44" i="18" s="1"/>
  <c r="L43" i="18" s="1"/>
  <c r="L42" i="18" s="1"/>
  <c r="K45" i="18"/>
  <c r="K44" i="18" s="1"/>
  <c r="K43" i="18" s="1"/>
  <c r="K42" i="18" s="1"/>
  <c r="J45" i="18"/>
  <c r="J44" i="18" s="1"/>
  <c r="J43" i="18" s="1"/>
  <c r="J42" i="18" s="1"/>
  <c r="I45" i="18"/>
  <c r="I44" i="18"/>
  <c r="I43" i="18" s="1"/>
  <c r="I42" i="18" s="1"/>
  <c r="L40" i="18"/>
  <c r="L39" i="18" s="1"/>
  <c r="L38" i="18" s="1"/>
  <c r="K40" i="18"/>
  <c r="K39" i="18" s="1"/>
  <c r="K38" i="18" s="1"/>
  <c r="J40" i="18"/>
  <c r="J39" i="18" s="1"/>
  <c r="J38" i="18" s="1"/>
  <c r="I40" i="18"/>
  <c r="I39" i="18" s="1"/>
  <c r="I38" i="18" s="1"/>
  <c r="L36" i="18"/>
  <c r="K36" i="18"/>
  <c r="J36" i="18"/>
  <c r="I36" i="18"/>
  <c r="L34" i="18"/>
  <c r="L33" i="18" s="1"/>
  <c r="L32" i="18" s="1"/>
  <c r="L31" i="18" s="1"/>
  <c r="K34" i="18"/>
  <c r="K33" i="18" s="1"/>
  <c r="K32" i="18" s="1"/>
  <c r="J34" i="18"/>
  <c r="J33" i="18" s="1"/>
  <c r="J32" i="18" s="1"/>
  <c r="I34" i="18"/>
  <c r="I33" i="18"/>
  <c r="I32" i="18" s="1"/>
  <c r="I31" i="18" s="1"/>
  <c r="L357" i="19"/>
  <c r="K357" i="19"/>
  <c r="K356" i="19" s="1"/>
  <c r="J357" i="19"/>
  <c r="J356" i="19" s="1"/>
  <c r="I357" i="19"/>
  <c r="L356" i="19"/>
  <c r="I356" i="19"/>
  <c r="L354" i="19"/>
  <c r="K354" i="19"/>
  <c r="K353" i="19" s="1"/>
  <c r="J354" i="19"/>
  <c r="J353" i="19" s="1"/>
  <c r="I354" i="19"/>
  <c r="L353" i="19"/>
  <c r="I353" i="19"/>
  <c r="L351" i="19"/>
  <c r="K351" i="19"/>
  <c r="K350" i="19" s="1"/>
  <c r="J351" i="19"/>
  <c r="J350" i="19" s="1"/>
  <c r="I351" i="19"/>
  <c r="L350" i="19"/>
  <c r="I350" i="19"/>
  <c r="L347" i="19"/>
  <c r="K347" i="19"/>
  <c r="K346" i="19" s="1"/>
  <c r="J347" i="19"/>
  <c r="J346" i="19" s="1"/>
  <c r="I347" i="19"/>
  <c r="L346" i="19"/>
  <c r="I346" i="19"/>
  <c r="L343" i="19"/>
  <c r="K343" i="19"/>
  <c r="K342" i="19" s="1"/>
  <c r="J343" i="19"/>
  <c r="J342" i="19" s="1"/>
  <c r="I343" i="19"/>
  <c r="L342" i="19"/>
  <c r="I342" i="19"/>
  <c r="L339" i="19"/>
  <c r="K339" i="19"/>
  <c r="K338" i="19" s="1"/>
  <c r="J339" i="19"/>
  <c r="J338" i="19" s="1"/>
  <c r="I339" i="19"/>
  <c r="L338" i="19"/>
  <c r="I338" i="19"/>
  <c r="L335" i="19"/>
  <c r="K335" i="19"/>
  <c r="J335" i="19"/>
  <c r="I335" i="19"/>
  <c r="L332" i="19"/>
  <c r="K332" i="19"/>
  <c r="J332" i="19"/>
  <c r="I332" i="19"/>
  <c r="L330" i="19"/>
  <c r="K330" i="19"/>
  <c r="J330" i="19"/>
  <c r="I330" i="19"/>
  <c r="L329" i="19"/>
  <c r="L328" i="19" s="1"/>
  <c r="K329" i="19"/>
  <c r="J329" i="19"/>
  <c r="I329" i="19"/>
  <c r="I328" i="19" s="1"/>
  <c r="L325" i="19"/>
  <c r="L324" i="19" s="1"/>
  <c r="K325" i="19"/>
  <c r="K324" i="19" s="1"/>
  <c r="J325" i="19"/>
  <c r="J324" i="19" s="1"/>
  <c r="I325" i="19"/>
  <c r="I324" i="19" s="1"/>
  <c r="L322" i="19"/>
  <c r="L321" i="19" s="1"/>
  <c r="K322" i="19"/>
  <c r="K321" i="19" s="1"/>
  <c r="J322" i="19"/>
  <c r="J321" i="19" s="1"/>
  <c r="I322" i="19"/>
  <c r="I321" i="19" s="1"/>
  <c r="L319" i="19"/>
  <c r="L318" i="19" s="1"/>
  <c r="K319" i="19"/>
  <c r="K318" i="19" s="1"/>
  <c r="J319" i="19"/>
  <c r="J318" i="19" s="1"/>
  <c r="I319" i="19"/>
  <c r="I318" i="19" s="1"/>
  <c r="L315" i="19"/>
  <c r="L314" i="19" s="1"/>
  <c r="K315" i="19"/>
  <c r="K314" i="19" s="1"/>
  <c r="J315" i="19"/>
  <c r="J314" i="19" s="1"/>
  <c r="I315" i="19"/>
  <c r="I314" i="19" s="1"/>
  <c r="L311" i="19"/>
  <c r="L310" i="19" s="1"/>
  <c r="K311" i="19"/>
  <c r="K310" i="19" s="1"/>
  <c r="J311" i="19"/>
  <c r="J310" i="19" s="1"/>
  <c r="I311" i="19"/>
  <c r="I310" i="19" s="1"/>
  <c r="L307" i="19"/>
  <c r="L306" i="19" s="1"/>
  <c r="K307" i="19"/>
  <c r="K306" i="19" s="1"/>
  <c r="J307" i="19"/>
  <c r="J306" i="19" s="1"/>
  <c r="I307" i="19"/>
  <c r="I306" i="19" s="1"/>
  <c r="L303" i="19"/>
  <c r="K303" i="19"/>
  <c r="J303" i="19"/>
  <c r="I303" i="19"/>
  <c r="L300" i="19"/>
  <c r="K300" i="19"/>
  <c r="J300" i="19"/>
  <c r="I300" i="19"/>
  <c r="L298" i="19"/>
  <c r="L297" i="19" s="1"/>
  <c r="L296" i="19" s="1"/>
  <c r="L295" i="19" s="1"/>
  <c r="K298" i="19"/>
  <c r="K297" i="19" s="1"/>
  <c r="K296" i="19" s="1"/>
  <c r="J298" i="19"/>
  <c r="J297" i="19" s="1"/>
  <c r="J296" i="19" s="1"/>
  <c r="I298" i="19"/>
  <c r="I297" i="19" s="1"/>
  <c r="I296" i="19" s="1"/>
  <c r="I295" i="19" s="1"/>
  <c r="L292" i="19"/>
  <c r="L291" i="19" s="1"/>
  <c r="K292" i="19"/>
  <c r="K291" i="19" s="1"/>
  <c r="J292" i="19"/>
  <c r="J291" i="19" s="1"/>
  <c r="I292" i="19"/>
  <c r="I291" i="19" s="1"/>
  <c r="L289" i="19"/>
  <c r="L288" i="19" s="1"/>
  <c r="K289" i="19"/>
  <c r="K288" i="19" s="1"/>
  <c r="J289" i="19"/>
  <c r="J288" i="19" s="1"/>
  <c r="I289" i="19"/>
  <c r="I288" i="19" s="1"/>
  <c r="L286" i="19"/>
  <c r="L285" i="19" s="1"/>
  <c r="K286" i="19"/>
  <c r="K285" i="19" s="1"/>
  <c r="J286" i="19"/>
  <c r="J285" i="19" s="1"/>
  <c r="I286" i="19"/>
  <c r="I285" i="19" s="1"/>
  <c r="L282" i="19"/>
  <c r="L281" i="19" s="1"/>
  <c r="K282" i="19"/>
  <c r="K281" i="19" s="1"/>
  <c r="J282" i="19"/>
  <c r="J281" i="19" s="1"/>
  <c r="I282" i="19"/>
  <c r="I281" i="19" s="1"/>
  <c r="L278" i="19"/>
  <c r="L277" i="19" s="1"/>
  <c r="K278" i="19"/>
  <c r="K277" i="19" s="1"/>
  <c r="J278" i="19"/>
  <c r="J277" i="19" s="1"/>
  <c r="I278" i="19"/>
  <c r="I277" i="19" s="1"/>
  <c r="L274" i="19"/>
  <c r="L273" i="19" s="1"/>
  <c r="K274" i="19"/>
  <c r="K273" i="19" s="1"/>
  <c r="J274" i="19"/>
  <c r="J273" i="19" s="1"/>
  <c r="I274" i="19"/>
  <c r="I273" i="19" s="1"/>
  <c r="L270" i="19"/>
  <c r="K270" i="19"/>
  <c r="J270" i="19"/>
  <c r="I270" i="19"/>
  <c r="L267" i="19"/>
  <c r="K267" i="19"/>
  <c r="J267" i="19"/>
  <c r="I267" i="19"/>
  <c r="L265" i="19"/>
  <c r="L264" i="19" s="1"/>
  <c r="K265" i="19"/>
  <c r="K264" i="19" s="1"/>
  <c r="J265" i="19"/>
  <c r="J264" i="19" s="1"/>
  <c r="I265" i="19"/>
  <c r="I264" i="19" s="1"/>
  <c r="L260" i="19"/>
  <c r="K260" i="19"/>
  <c r="J260" i="19"/>
  <c r="I260" i="19"/>
  <c r="L259" i="19"/>
  <c r="K259" i="19"/>
  <c r="J259" i="19"/>
  <c r="I259" i="19"/>
  <c r="L257" i="19"/>
  <c r="K257" i="19"/>
  <c r="J257" i="19"/>
  <c r="I257" i="19"/>
  <c r="L256" i="19"/>
  <c r="K256" i="19"/>
  <c r="J256" i="19"/>
  <c r="I256" i="19"/>
  <c r="L254" i="19"/>
  <c r="K254" i="19"/>
  <c r="J254" i="19"/>
  <c r="I254" i="19"/>
  <c r="L253" i="19"/>
  <c r="K253" i="19"/>
  <c r="J253" i="19"/>
  <c r="I253" i="19"/>
  <c r="L250" i="19"/>
  <c r="K250" i="19"/>
  <c r="J250" i="19"/>
  <c r="I250" i="19"/>
  <c r="L249" i="19"/>
  <c r="K249" i="19"/>
  <c r="J249" i="19"/>
  <c r="I249" i="19"/>
  <c r="L246" i="19"/>
  <c r="K246" i="19"/>
  <c r="J246" i="19"/>
  <c r="I246" i="19"/>
  <c r="L245" i="19"/>
  <c r="K245" i="19"/>
  <c r="J245" i="19"/>
  <c r="I245" i="19"/>
  <c r="L242" i="19"/>
  <c r="K242" i="19"/>
  <c r="J242" i="19"/>
  <c r="I242" i="19"/>
  <c r="L241" i="19"/>
  <c r="K241" i="19"/>
  <c r="J241" i="19"/>
  <c r="I241" i="19"/>
  <c r="L238" i="19"/>
  <c r="K238" i="19"/>
  <c r="J238" i="19"/>
  <c r="I238" i="19"/>
  <c r="L235" i="19"/>
  <c r="K235" i="19"/>
  <c r="J235" i="19"/>
  <c r="I235" i="19"/>
  <c r="L233" i="19"/>
  <c r="K233" i="19"/>
  <c r="J233" i="19"/>
  <c r="I233" i="19"/>
  <c r="L232" i="19"/>
  <c r="L231" i="19" s="1"/>
  <c r="K232" i="19"/>
  <c r="K231" i="19" s="1"/>
  <c r="J232" i="19"/>
  <c r="J231" i="19" s="1"/>
  <c r="I232" i="19"/>
  <c r="I231" i="19" s="1"/>
  <c r="L226" i="19"/>
  <c r="K226" i="19"/>
  <c r="J226" i="19"/>
  <c r="I226" i="19"/>
  <c r="L225" i="19"/>
  <c r="L224" i="19" s="1"/>
  <c r="K225" i="19"/>
  <c r="K224" i="19" s="1"/>
  <c r="J225" i="19"/>
  <c r="J224" i="19" s="1"/>
  <c r="I225" i="19"/>
  <c r="I224" i="19" s="1"/>
  <c r="L222" i="19"/>
  <c r="L221" i="19" s="1"/>
  <c r="L220" i="19" s="1"/>
  <c r="K222" i="19"/>
  <c r="K221" i="19" s="1"/>
  <c r="K220" i="19" s="1"/>
  <c r="J222" i="19"/>
  <c r="J221" i="19" s="1"/>
  <c r="J220" i="19" s="1"/>
  <c r="I222" i="19"/>
  <c r="I221" i="19" s="1"/>
  <c r="I220" i="19" s="1"/>
  <c r="L213" i="19"/>
  <c r="K213" i="19"/>
  <c r="J213" i="19"/>
  <c r="I213" i="19"/>
  <c r="L212" i="19"/>
  <c r="K212" i="19"/>
  <c r="J212" i="19"/>
  <c r="I212" i="19"/>
  <c r="L210" i="19"/>
  <c r="K210" i="19"/>
  <c r="J210" i="19"/>
  <c r="I210" i="19"/>
  <c r="L209" i="19"/>
  <c r="L208" i="19" s="1"/>
  <c r="K209" i="19"/>
  <c r="K208" i="19" s="1"/>
  <c r="J209" i="19"/>
  <c r="J208" i="19" s="1"/>
  <c r="I209" i="19"/>
  <c r="I208" i="19" s="1"/>
  <c r="L203" i="19"/>
  <c r="L202" i="19" s="1"/>
  <c r="L201" i="19" s="1"/>
  <c r="K203" i="19"/>
  <c r="K202" i="19" s="1"/>
  <c r="K201" i="19" s="1"/>
  <c r="J203" i="19"/>
  <c r="J202" i="19" s="1"/>
  <c r="J201" i="19" s="1"/>
  <c r="I203" i="19"/>
  <c r="I202" i="19" s="1"/>
  <c r="I201" i="19" s="1"/>
  <c r="L199" i="19"/>
  <c r="K199" i="19"/>
  <c r="J199" i="19"/>
  <c r="I199" i="19"/>
  <c r="L198" i="19"/>
  <c r="K198" i="19"/>
  <c r="J198" i="19"/>
  <c r="I198" i="19"/>
  <c r="L194" i="19"/>
  <c r="K194" i="19"/>
  <c r="J194" i="19"/>
  <c r="I194" i="19"/>
  <c r="L193" i="19"/>
  <c r="K193" i="19"/>
  <c r="J193" i="19"/>
  <c r="I193" i="19"/>
  <c r="P188" i="19"/>
  <c r="O188" i="19"/>
  <c r="N188" i="19"/>
  <c r="M188" i="19"/>
  <c r="L188" i="19"/>
  <c r="L187" i="19" s="1"/>
  <c r="K188" i="19"/>
  <c r="K187" i="19" s="1"/>
  <c r="J188" i="19"/>
  <c r="J187" i="19" s="1"/>
  <c r="I188" i="19"/>
  <c r="I187" i="19" s="1"/>
  <c r="L183" i="19"/>
  <c r="L182" i="19" s="1"/>
  <c r="K183" i="19"/>
  <c r="K182" i="19" s="1"/>
  <c r="J183" i="19"/>
  <c r="J182" i="19" s="1"/>
  <c r="I183" i="19"/>
  <c r="I182" i="19" s="1"/>
  <c r="L180" i="19"/>
  <c r="L179" i="19" s="1"/>
  <c r="K180" i="19"/>
  <c r="K179" i="19" s="1"/>
  <c r="K178" i="19" s="1"/>
  <c r="K177" i="19" s="1"/>
  <c r="J180" i="19"/>
  <c r="J179" i="19" s="1"/>
  <c r="I180" i="19"/>
  <c r="I179" i="19" s="1"/>
  <c r="L172" i="19"/>
  <c r="K172" i="19"/>
  <c r="J172" i="19"/>
  <c r="I172" i="19"/>
  <c r="L171" i="19"/>
  <c r="K171" i="19"/>
  <c r="J171" i="19"/>
  <c r="I171" i="19"/>
  <c r="L167" i="19"/>
  <c r="K167" i="19"/>
  <c r="J167" i="19"/>
  <c r="I167" i="19"/>
  <c r="L166" i="19"/>
  <c r="L165" i="19" s="1"/>
  <c r="K166" i="19"/>
  <c r="K165" i="19" s="1"/>
  <c r="J166" i="19"/>
  <c r="J165" i="19" s="1"/>
  <c r="I166" i="19"/>
  <c r="I165" i="19" s="1"/>
  <c r="L163" i="19"/>
  <c r="L162" i="19" s="1"/>
  <c r="L161" i="19" s="1"/>
  <c r="L160" i="19" s="1"/>
  <c r="K163" i="19"/>
  <c r="K162" i="19" s="1"/>
  <c r="K161" i="19" s="1"/>
  <c r="J163" i="19"/>
  <c r="J162" i="19" s="1"/>
  <c r="J161" i="19" s="1"/>
  <c r="J160" i="19" s="1"/>
  <c r="I163" i="19"/>
  <c r="I162" i="19" s="1"/>
  <c r="I161" i="19" s="1"/>
  <c r="I160" i="19" s="1"/>
  <c r="L158" i="19"/>
  <c r="L157" i="19" s="1"/>
  <c r="K158" i="19"/>
  <c r="K157" i="19" s="1"/>
  <c r="J158" i="19"/>
  <c r="J157" i="19" s="1"/>
  <c r="I158" i="19"/>
  <c r="I157" i="19" s="1"/>
  <c r="L153" i="19"/>
  <c r="L152" i="19" s="1"/>
  <c r="L151" i="19" s="1"/>
  <c r="L150" i="19" s="1"/>
  <c r="K153" i="19"/>
  <c r="K152" i="19" s="1"/>
  <c r="J153" i="19"/>
  <c r="J152" i="19" s="1"/>
  <c r="J151" i="19" s="1"/>
  <c r="J150" i="19" s="1"/>
  <c r="I153" i="19"/>
  <c r="I152" i="19" s="1"/>
  <c r="I151" i="19" s="1"/>
  <c r="I150" i="19" s="1"/>
  <c r="L147" i="19"/>
  <c r="L146" i="19" s="1"/>
  <c r="L145" i="19" s="1"/>
  <c r="K147" i="19"/>
  <c r="K146" i="19" s="1"/>
  <c r="K145" i="19" s="1"/>
  <c r="J147" i="19"/>
  <c r="J146" i="19" s="1"/>
  <c r="J145" i="19" s="1"/>
  <c r="I147" i="19"/>
  <c r="I146" i="19" s="1"/>
  <c r="I145" i="19" s="1"/>
  <c r="L143" i="19"/>
  <c r="K143" i="19"/>
  <c r="J143" i="19"/>
  <c r="I143" i="19"/>
  <c r="L142" i="19"/>
  <c r="K142" i="19"/>
  <c r="J142" i="19"/>
  <c r="I142" i="19"/>
  <c r="L139" i="19"/>
  <c r="K139" i="19"/>
  <c r="J139" i="19"/>
  <c r="I139" i="19"/>
  <c r="L138" i="19"/>
  <c r="L137" i="19" s="1"/>
  <c r="K138" i="19"/>
  <c r="K137" i="19" s="1"/>
  <c r="J138" i="19"/>
  <c r="J137" i="19" s="1"/>
  <c r="I138" i="19"/>
  <c r="I137" i="19" s="1"/>
  <c r="L134" i="19"/>
  <c r="L133" i="19" s="1"/>
  <c r="L132" i="19" s="1"/>
  <c r="L131" i="19" s="1"/>
  <c r="K134" i="19"/>
  <c r="K133" i="19" s="1"/>
  <c r="K132" i="19" s="1"/>
  <c r="J134" i="19"/>
  <c r="J133" i="19" s="1"/>
  <c r="J132" i="19" s="1"/>
  <c r="J131" i="19" s="1"/>
  <c r="I134" i="19"/>
  <c r="I133" i="19" s="1"/>
  <c r="I132" i="19" s="1"/>
  <c r="I131" i="19" s="1"/>
  <c r="L129" i="19"/>
  <c r="L128" i="19" s="1"/>
  <c r="L127" i="19" s="1"/>
  <c r="K129" i="19"/>
  <c r="K128" i="19" s="1"/>
  <c r="K127" i="19" s="1"/>
  <c r="J129" i="19"/>
  <c r="J128" i="19" s="1"/>
  <c r="J127" i="19" s="1"/>
  <c r="I129" i="19"/>
  <c r="I128" i="19" s="1"/>
  <c r="I127" i="19" s="1"/>
  <c r="L125" i="19"/>
  <c r="K125" i="19"/>
  <c r="J125" i="19"/>
  <c r="I125" i="19"/>
  <c r="L124" i="19"/>
  <c r="L123" i="19" s="1"/>
  <c r="K124" i="19"/>
  <c r="K123" i="19" s="1"/>
  <c r="J124" i="19"/>
  <c r="J123" i="19" s="1"/>
  <c r="I124" i="19"/>
  <c r="I123" i="19" s="1"/>
  <c r="L121" i="19"/>
  <c r="L120" i="19" s="1"/>
  <c r="L119" i="19" s="1"/>
  <c r="K121" i="19"/>
  <c r="K120" i="19" s="1"/>
  <c r="K119" i="19" s="1"/>
  <c r="J121" i="19"/>
  <c r="J120" i="19" s="1"/>
  <c r="J119" i="19" s="1"/>
  <c r="I121" i="19"/>
  <c r="I120" i="19" s="1"/>
  <c r="I119" i="19" s="1"/>
  <c r="L117" i="19"/>
  <c r="K117" i="19"/>
  <c r="J117" i="19"/>
  <c r="I117" i="19"/>
  <c r="L116" i="19"/>
  <c r="L115" i="19" s="1"/>
  <c r="K116" i="19"/>
  <c r="K115" i="19" s="1"/>
  <c r="J116" i="19"/>
  <c r="J115" i="19" s="1"/>
  <c r="I116" i="19"/>
  <c r="I115" i="19" s="1"/>
  <c r="L112" i="19"/>
  <c r="L111" i="19" s="1"/>
  <c r="L110" i="19" s="1"/>
  <c r="K112" i="19"/>
  <c r="K111" i="19" s="1"/>
  <c r="K110" i="19" s="1"/>
  <c r="K109" i="19" s="1"/>
  <c r="J112" i="19"/>
  <c r="J111" i="19" s="1"/>
  <c r="J110" i="19" s="1"/>
  <c r="I112" i="19"/>
  <c r="I111" i="19" s="1"/>
  <c r="I110" i="19" s="1"/>
  <c r="L106" i="19"/>
  <c r="L105" i="19" s="1"/>
  <c r="K106" i="19"/>
  <c r="K105" i="19" s="1"/>
  <c r="J106" i="19"/>
  <c r="J105" i="19" s="1"/>
  <c r="I106" i="19"/>
  <c r="I105" i="19" s="1"/>
  <c r="L102" i="19"/>
  <c r="L101" i="19" s="1"/>
  <c r="L100" i="19" s="1"/>
  <c r="K102" i="19"/>
  <c r="K101" i="19" s="1"/>
  <c r="K100" i="19" s="1"/>
  <c r="J102" i="19"/>
  <c r="J101" i="19" s="1"/>
  <c r="J100" i="19" s="1"/>
  <c r="I102" i="19"/>
  <c r="I101" i="19" s="1"/>
  <c r="I100" i="19" s="1"/>
  <c r="L97" i="19"/>
  <c r="K97" i="19"/>
  <c r="J97" i="19"/>
  <c r="I97" i="19"/>
  <c r="L96" i="19"/>
  <c r="L95" i="19" s="1"/>
  <c r="K96" i="19"/>
  <c r="K95" i="19" s="1"/>
  <c r="J96" i="19"/>
  <c r="J95" i="19" s="1"/>
  <c r="I96" i="19"/>
  <c r="I95" i="19" s="1"/>
  <c r="L92" i="19"/>
  <c r="L91" i="19" s="1"/>
  <c r="L90" i="19" s="1"/>
  <c r="L89" i="19" s="1"/>
  <c r="K92" i="19"/>
  <c r="K91" i="19" s="1"/>
  <c r="K90" i="19" s="1"/>
  <c r="J92" i="19"/>
  <c r="J91" i="19" s="1"/>
  <c r="J90" i="19" s="1"/>
  <c r="J89" i="19" s="1"/>
  <c r="I92" i="19"/>
  <c r="I91" i="19" s="1"/>
  <c r="I90" i="19" s="1"/>
  <c r="I89" i="19" s="1"/>
  <c r="L85" i="19"/>
  <c r="L84" i="19" s="1"/>
  <c r="L83" i="19" s="1"/>
  <c r="L82" i="19" s="1"/>
  <c r="K85" i="19"/>
  <c r="K84" i="19" s="1"/>
  <c r="K83" i="19" s="1"/>
  <c r="K82" i="19" s="1"/>
  <c r="J85" i="19"/>
  <c r="J84" i="19" s="1"/>
  <c r="J83" i="19" s="1"/>
  <c r="J82" i="19" s="1"/>
  <c r="I85" i="19"/>
  <c r="I84" i="19" s="1"/>
  <c r="I83" i="19" s="1"/>
  <c r="I82" i="19" s="1"/>
  <c r="L80" i="19"/>
  <c r="L79" i="19" s="1"/>
  <c r="L78" i="19" s="1"/>
  <c r="K80" i="19"/>
  <c r="K79" i="19" s="1"/>
  <c r="K78" i="19" s="1"/>
  <c r="J80" i="19"/>
  <c r="J79" i="19" s="1"/>
  <c r="J78" i="19" s="1"/>
  <c r="I80" i="19"/>
  <c r="I79" i="19" s="1"/>
  <c r="I78" i="19" s="1"/>
  <c r="L74" i="19"/>
  <c r="K74" i="19"/>
  <c r="J74" i="19"/>
  <c r="I74" i="19"/>
  <c r="L73" i="19"/>
  <c r="K73" i="19"/>
  <c r="J73" i="19"/>
  <c r="I73" i="19"/>
  <c r="L69" i="19"/>
  <c r="K69" i="19"/>
  <c r="J69" i="19"/>
  <c r="I69" i="19"/>
  <c r="L68" i="19"/>
  <c r="K68" i="19"/>
  <c r="J68" i="19"/>
  <c r="I68" i="19"/>
  <c r="L64" i="19"/>
  <c r="K64" i="19"/>
  <c r="J64" i="19"/>
  <c r="I64" i="19"/>
  <c r="L63" i="19"/>
  <c r="L62" i="19" s="1"/>
  <c r="L61" i="19" s="1"/>
  <c r="K63" i="19"/>
  <c r="K62" i="19" s="1"/>
  <c r="K61" i="19" s="1"/>
  <c r="J63" i="19"/>
  <c r="J62" i="19" s="1"/>
  <c r="J61" i="19" s="1"/>
  <c r="I63" i="19"/>
  <c r="I62" i="19" s="1"/>
  <c r="I61" i="19" s="1"/>
  <c r="L45" i="19"/>
  <c r="K45" i="19"/>
  <c r="J45" i="19"/>
  <c r="I45" i="19"/>
  <c r="L44" i="19"/>
  <c r="L43" i="19" s="1"/>
  <c r="L42" i="19" s="1"/>
  <c r="K44" i="19"/>
  <c r="K43" i="19" s="1"/>
  <c r="K42" i="19" s="1"/>
  <c r="J44" i="19"/>
  <c r="J43" i="19" s="1"/>
  <c r="J42" i="19" s="1"/>
  <c r="I44" i="19"/>
  <c r="I43" i="19" s="1"/>
  <c r="I42" i="19" s="1"/>
  <c r="L40" i="19"/>
  <c r="K40" i="19"/>
  <c r="J40" i="19"/>
  <c r="I40" i="19"/>
  <c r="L39" i="19"/>
  <c r="L38" i="19" s="1"/>
  <c r="K39" i="19"/>
  <c r="K38" i="19" s="1"/>
  <c r="J39" i="19"/>
  <c r="J38" i="19" s="1"/>
  <c r="I39" i="19"/>
  <c r="I38" i="19" s="1"/>
  <c r="L36" i="19"/>
  <c r="K36" i="19"/>
  <c r="J36" i="19"/>
  <c r="I36" i="19"/>
  <c r="L34" i="19"/>
  <c r="K34" i="19"/>
  <c r="J34" i="19"/>
  <c r="I34" i="19"/>
  <c r="L33" i="19"/>
  <c r="L32" i="19" s="1"/>
  <c r="K33" i="19"/>
  <c r="K32" i="19" s="1"/>
  <c r="K31" i="19" s="1"/>
  <c r="J33" i="19"/>
  <c r="J32" i="19" s="1"/>
  <c r="I33" i="19"/>
  <c r="I32" i="19" s="1"/>
  <c r="L357" i="13"/>
  <c r="L356" i="13" s="1"/>
  <c r="K357" i="13"/>
  <c r="K356" i="13" s="1"/>
  <c r="J357" i="13"/>
  <c r="J356" i="13" s="1"/>
  <c r="I357" i="13"/>
  <c r="I356" i="13" s="1"/>
  <c r="L354" i="13"/>
  <c r="L353" i="13" s="1"/>
  <c r="K354" i="13"/>
  <c r="K353" i="13" s="1"/>
  <c r="J354" i="13"/>
  <c r="J353" i="13" s="1"/>
  <c r="I354" i="13"/>
  <c r="I353" i="13"/>
  <c r="L351" i="13"/>
  <c r="L350" i="13" s="1"/>
  <c r="K351" i="13"/>
  <c r="K350" i="13" s="1"/>
  <c r="J351" i="13"/>
  <c r="J350" i="13" s="1"/>
  <c r="I351" i="13"/>
  <c r="I350" i="13" s="1"/>
  <c r="L347" i="13"/>
  <c r="L346" i="13" s="1"/>
  <c r="K347" i="13"/>
  <c r="K346" i="13" s="1"/>
  <c r="J347" i="13"/>
  <c r="J346" i="13" s="1"/>
  <c r="I347" i="13"/>
  <c r="I346" i="13"/>
  <c r="L343" i="13"/>
  <c r="L342" i="13" s="1"/>
  <c r="K343" i="13"/>
  <c r="K342" i="13" s="1"/>
  <c r="J343" i="13"/>
  <c r="J342" i="13" s="1"/>
  <c r="I343" i="13"/>
  <c r="I342" i="13" s="1"/>
  <c r="L339" i="13"/>
  <c r="L338" i="13" s="1"/>
  <c r="K339" i="13"/>
  <c r="K338" i="13" s="1"/>
  <c r="J339" i="13"/>
  <c r="J338" i="13" s="1"/>
  <c r="I339" i="13"/>
  <c r="I338" i="13"/>
  <c r="L335" i="13"/>
  <c r="K335" i="13"/>
  <c r="J335" i="13"/>
  <c r="I335" i="13"/>
  <c r="L332" i="13"/>
  <c r="K332" i="13"/>
  <c r="J332" i="13"/>
  <c r="I332" i="13"/>
  <c r="L330" i="13"/>
  <c r="L329" i="13" s="1"/>
  <c r="K330" i="13"/>
  <c r="K329" i="13" s="1"/>
  <c r="J330" i="13"/>
  <c r="J329" i="13" s="1"/>
  <c r="I330" i="13"/>
  <c r="I329" i="13" s="1"/>
  <c r="L325" i="13"/>
  <c r="K325" i="13"/>
  <c r="J325" i="13"/>
  <c r="I325" i="13"/>
  <c r="I324" i="13" s="1"/>
  <c r="L324" i="13"/>
  <c r="K324" i="13"/>
  <c r="J324" i="13"/>
  <c r="L322" i="13"/>
  <c r="K322" i="13"/>
  <c r="J322" i="13"/>
  <c r="I322" i="13"/>
  <c r="I321" i="13" s="1"/>
  <c r="L321" i="13"/>
  <c r="K321" i="13"/>
  <c r="J321" i="13"/>
  <c r="L319" i="13"/>
  <c r="K319" i="13"/>
  <c r="J319" i="13"/>
  <c r="I319" i="13"/>
  <c r="I318" i="13" s="1"/>
  <c r="L318" i="13"/>
  <c r="K318" i="13"/>
  <c r="J318" i="13"/>
  <c r="L315" i="13"/>
  <c r="K315" i="13"/>
  <c r="J315" i="13"/>
  <c r="I315" i="13"/>
  <c r="I314" i="13" s="1"/>
  <c r="L314" i="13"/>
  <c r="K314" i="13"/>
  <c r="J314" i="13"/>
  <c r="L311" i="13"/>
  <c r="K311" i="13"/>
  <c r="J311" i="13"/>
  <c r="I311" i="13"/>
  <c r="I310" i="13" s="1"/>
  <c r="L310" i="13"/>
  <c r="K310" i="13"/>
  <c r="J310" i="13"/>
  <c r="L307" i="13"/>
  <c r="K307" i="13"/>
  <c r="J307" i="13"/>
  <c r="I307" i="13"/>
  <c r="I306" i="13" s="1"/>
  <c r="L306" i="13"/>
  <c r="K306" i="13"/>
  <c r="J306" i="13"/>
  <c r="L303" i="13"/>
  <c r="K303" i="13"/>
  <c r="J303" i="13"/>
  <c r="I303" i="13"/>
  <c r="L300" i="13"/>
  <c r="K300" i="13"/>
  <c r="J300" i="13"/>
  <c r="I300" i="13"/>
  <c r="L298" i="13"/>
  <c r="K298" i="13"/>
  <c r="J298" i="13"/>
  <c r="I298" i="13"/>
  <c r="I297" i="13" s="1"/>
  <c r="L297" i="13"/>
  <c r="L296" i="13" s="1"/>
  <c r="K297" i="13"/>
  <c r="J297" i="13"/>
  <c r="J296" i="13" s="1"/>
  <c r="L292" i="13"/>
  <c r="K292" i="13"/>
  <c r="J292" i="13"/>
  <c r="I292" i="13"/>
  <c r="I291" i="13" s="1"/>
  <c r="L291" i="13"/>
  <c r="K291" i="13"/>
  <c r="J291" i="13"/>
  <c r="L289" i="13"/>
  <c r="K289" i="13"/>
  <c r="J289" i="13"/>
  <c r="I289" i="13"/>
  <c r="I288" i="13" s="1"/>
  <c r="L288" i="13"/>
  <c r="K288" i="13"/>
  <c r="J288" i="13"/>
  <c r="L286" i="13"/>
  <c r="K286" i="13"/>
  <c r="J286" i="13"/>
  <c r="I286" i="13"/>
  <c r="I285" i="13" s="1"/>
  <c r="L285" i="13"/>
  <c r="K285" i="13"/>
  <c r="J285" i="13"/>
  <c r="L282" i="13"/>
  <c r="K282" i="13"/>
  <c r="J282" i="13"/>
  <c r="I282" i="13"/>
  <c r="I281" i="13" s="1"/>
  <c r="L281" i="13"/>
  <c r="K281" i="13"/>
  <c r="J281" i="13"/>
  <c r="L278" i="13"/>
  <c r="K278" i="13"/>
  <c r="J278" i="13"/>
  <c r="I278" i="13"/>
  <c r="I277" i="13" s="1"/>
  <c r="L277" i="13"/>
  <c r="K277" i="13"/>
  <c r="J277" i="13"/>
  <c r="L274" i="13"/>
  <c r="K274" i="13"/>
  <c r="J274" i="13"/>
  <c r="I274" i="13"/>
  <c r="I273" i="13" s="1"/>
  <c r="L273" i="13"/>
  <c r="K273" i="13"/>
  <c r="J273" i="13"/>
  <c r="L270" i="13"/>
  <c r="K270" i="13"/>
  <c r="J270" i="13"/>
  <c r="I270" i="13"/>
  <c r="L267" i="13"/>
  <c r="K267" i="13"/>
  <c r="J267" i="13"/>
  <c r="I267" i="13"/>
  <c r="L265" i="13"/>
  <c r="K265" i="13"/>
  <c r="J265" i="13"/>
  <c r="I265" i="13"/>
  <c r="I264" i="13" s="1"/>
  <c r="L264" i="13"/>
  <c r="K264" i="13"/>
  <c r="K263" i="13" s="1"/>
  <c r="J264" i="13"/>
  <c r="L260" i="13"/>
  <c r="L259" i="13" s="1"/>
  <c r="K260" i="13"/>
  <c r="K259" i="13" s="1"/>
  <c r="J260" i="13"/>
  <c r="J259" i="13" s="1"/>
  <c r="I260" i="13"/>
  <c r="I259" i="13"/>
  <c r="L257" i="13"/>
  <c r="L256" i="13" s="1"/>
  <c r="K257" i="13"/>
  <c r="K256" i="13" s="1"/>
  <c r="J257" i="13"/>
  <c r="J256" i="13" s="1"/>
  <c r="I257" i="13"/>
  <c r="I256" i="13" s="1"/>
  <c r="L254" i="13"/>
  <c r="L253" i="13" s="1"/>
  <c r="K254" i="13"/>
  <c r="K253" i="13" s="1"/>
  <c r="J254" i="13"/>
  <c r="J253" i="13" s="1"/>
  <c r="I254" i="13"/>
  <c r="I253" i="13"/>
  <c r="L250" i="13"/>
  <c r="L249" i="13" s="1"/>
  <c r="K250" i="13"/>
  <c r="K249" i="13" s="1"/>
  <c r="J250" i="13"/>
  <c r="J249" i="13" s="1"/>
  <c r="I250" i="13"/>
  <c r="I249" i="13" s="1"/>
  <c r="L246" i="13"/>
  <c r="L245" i="13" s="1"/>
  <c r="K246" i="13"/>
  <c r="K245" i="13" s="1"/>
  <c r="J246" i="13"/>
  <c r="J245" i="13" s="1"/>
  <c r="I246" i="13"/>
  <c r="I245" i="13"/>
  <c r="L242" i="13"/>
  <c r="L241" i="13" s="1"/>
  <c r="K242" i="13"/>
  <c r="K241" i="13" s="1"/>
  <c r="J242" i="13"/>
  <c r="J241" i="13" s="1"/>
  <c r="I242" i="13"/>
  <c r="I241" i="13" s="1"/>
  <c r="L238" i="13"/>
  <c r="K238" i="13"/>
  <c r="J238" i="13"/>
  <c r="I238" i="13"/>
  <c r="L235" i="13"/>
  <c r="K235" i="13"/>
  <c r="J235" i="13"/>
  <c r="I235" i="13"/>
  <c r="L233" i="13"/>
  <c r="L232" i="13" s="1"/>
  <c r="K233" i="13"/>
  <c r="K232" i="13" s="1"/>
  <c r="J233" i="13"/>
  <c r="J232" i="13" s="1"/>
  <c r="I233" i="13"/>
  <c r="I232" i="13"/>
  <c r="L226" i="13"/>
  <c r="L225" i="13" s="1"/>
  <c r="L224" i="13" s="1"/>
  <c r="K226" i="13"/>
  <c r="K225" i="13" s="1"/>
  <c r="K224" i="13" s="1"/>
  <c r="J226" i="13"/>
  <c r="J225" i="13" s="1"/>
  <c r="J224" i="13" s="1"/>
  <c r="I226" i="13"/>
  <c r="I225" i="13" s="1"/>
  <c r="I224" i="13" s="1"/>
  <c r="L222" i="13"/>
  <c r="K222" i="13"/>
  <c r="J222" i="13"/>
  <c r="I222" i="13"/>
  <c r="I221" i="13" s="1"/>
  <c r="I220" i="13" s="1"/>
  <c r="L221" i="13"/>
  <c r="L220" i="13" s="1"/>
  <c r="K221" i="13"/>
  <c r="K220" i="13" s="1"/>
  <c r="J221" i="13"/>
  <c r="J220" i="13" s="1"/>
  <c r="L213" i="13"/>
  <c r="L212" i="13" s="1"/>
  <c r="K213" i="13"/>
  <c r="K212" i="13" s="1"/>
  <c r="J213" i="13"/>
  <c r="J212" i="13" s="1"/>
  <c r="I213" i="13"/>
  <c r="I212" i="13" s="1"/>
  <c r="L210" i="13"/>
  <c r="L209" i="13" s="1"/>
  <c r="L208" i="13" s="1"/>
  <c r="K210" i="13"/>
  <c r="K209" i="13" s="1"/>
  <c r="J210" i="13"/>
  <c r="J209" i="13" s="1"/>
  <c r="J208" i="13" s="1"/>
  <c r="I210" i="13"/>
  <c r="I209" i="13"/>
  <c r="L203" i="13"/>
  <c r="K203" i="13"/>
  <c r="J203" i="13"/>
  <c r="I203" i="13"/>
  <c r="I202" i="13" s="1"/>
  <c r="I201" i="13" s="1"/>
  <c r="L202" i="13"/>
  <c r="L201" i="13" s="1"/>
  <c r="K202" i="13"/>
  <c r="K201" i="13" s="1"/>
  <c r="J202" i="13"/>
  <c r="J201" i="13" s="1"/>
  <c r="L199" i="13"/>
  <c r="L198" i="13" s="1"/>
  <c r="K199" i="13"/>
  <c r="K198" i="13" s="1"/>
  <c r="J199" i="13"/>
  <c r="J198" i="13" s="1"/>
  <c r="I199" i="13"/>
  <c r="I198" i="13"/>
  <c r="L194" i="13"/>
  <c r="L193" i="13" s="1"/>
  <c r="K194" i="13"/>
  <c r="K193" i="13" s="1"/>
  <c r="J194" i="13"/>
  <c r="J193" i="13" s="1"/>
  <c r="I194" i="13"/>
  <c r="I193" i="13" s="1"/>
  <c r="P188" i="13"/>
  <c r="O188" i="13"/>
  <c r="N188" i="13"/>
  <c r="M188" i="13"/>
  <c r="L188" i="13"/>
  <c r="K188" i="13"/>
  <c r="J188" i="13"/>
  <c r="I188" i="13"/>
  <c r="I187" i="13" s="1"/>
  <c r="L187" i="13"/>
  <c r="K187" i="13"/>
  <c r="J187" i="13"/>
  <c r="L183" i="13"/>
  <c r="K183" i="13"/>
  <c r="J183" i="13"/>
  <c r="I183" i="13"/>
  <c r="I182" i="13" s="1"/>
  <c r="L182" i="13"/>
  <c r="K182" i="13"/>
  <c r="J182" i="13"/>
  <c r="L180" i="13"/>
  <c r="K180" i="13"/>
  <c r="J180" i="13"/>
  <c r="I180" i="13"/>
  <c r="I179" i="13" s="1"/>
  <c r="L179" i="13"/>
  <c r="L178" i="13" s="1"/>
  <c r="K179" i="13"/>
  <c r="J179" i="13"/>
  <c r="J178" i="13" s="1"/>
  <c r="J177" i="13" s="1"/>
  <c r="L172" i="13"/>
  <c r="L171" i="13" s="1"/>
  <c r="K172" i="13"/>
  <c r="K171" i="13" s="1"/>
  <c r="J172" i="13"/>
  <c r="J171" i="13" s="1"/>
  <c r="I172" i="13"/>
  <c r="I171" i="13" s="1"/>
  <c r="L167" i="13"/>
  <c r="L166" i="13" s="1"/>
  <c r="L165" i="13" s="1"/>
  <c r="K167" i="13"/>
  <c r="K166" i="13" s="1"/>
  <c r="J167" i="13"/>
  <c r="J166" i="13" s="1"/>
  <c r="J165" i="13" s="1"/>
  <c r="I167" i="13"/>
  <c r="I166" i="13"/>
  <c r="L163" i="13"/>
  <c r="K163" i="13"/>
  <c r="J163" i="13"/>
  <c r="I163" i="13"/>
  <c r="I162" i="13" s="1"/>
  <c r="I161" i="13" s="1"/>
  <c r="L162" i="13"/>
  <c r="L161" i="13" s="1"/>
  <c r="K162" i="13"/>
  <c r="K161" i="13" s="1"/>
  <c r="J162" i="13"/>
  <c r="J161" i="13" s="1"/>
  <c r="L158" i="13"/>
  <c r="K158" i="13"/>
  <c r="J158" i="13"/>
  <c r="I158" i="13"/>
  <c r="I157" i="13" s="1"/>
  <c r="L157" i="13"/>
  <c r="K157" i="13"/>
  <c r="J157" i="13"/>
  <c r="L153" i="13"/>
  <c r="K153" i="13"/>
  <c r="J153" i="13"/>
  <c r="I153" i="13"/>
  <c r="I152" i="13" s="1"/>
  <c r="L152" i="13"/>
  <c r="K152" i="13"/>
  <c r="K151" i="13" s="1"/>
  <c r="K150" i="13" s="1"/>
  <c r="J152" i="13"/>
  <c r="L147" i="13"/>
  <c r="K147" i="13"/>
  <c r="J147" i="13"/>
  <c r="I147" i="13"/>
  <c r="I146" i="13" s="1"/>
  <c r="I145" i="13" s="1"/>
  <c r="L146" i="13"/>
  <c r="L145" i="13" s="1"/>
  <c r="K146" i="13"/>
  <c r="K145" i="13" s="1"/>
  <c r="J146" i="13"/>
  <c r="J145" i="13" s="1"/>
  <c r="L143" i="13"/>
  <c r="L142" i="13" s="1"/>
  <c r="K143" i="13"/>
  <c r="K142" i="13" s="1"/>
  <c r="J143" i="13"/>
  <c r="J142" i="13" s="1"/>
  <c r="I143" i="13"/>
  <c r="I142" i="13" s="1"/>
  <c r="L139" i="13"/>
  <c r="L138" i="13" s="1"/>
  <c r="L137" i="13" s="1"/>
  <c r="K139" i="13"/>
  <c r="K138" i="13" s="1"/>
  <c r="K137" i="13" s="1"/>
  <c r="J139" i="13"/>
  <c r="J138" i="13" s="1"/>
  <c r="J137" i="13" s="1"/>
  <c r="I139" i="13"/>
  <c r="I138" i="13"/>
  <c r="I137" i="13" s="1"/>
  <c r="L134" i="13"/>
  <c r="K134" i="13"/>
  <c r="J134" i="13"/>
  <c r="I134" i="13"/>
  <c r="I133" i="13" s="1"/>
  <c r="I132" i="13" s="1"/>
  <c r="L133" i="13"/>
  <c r="L132" i="13" s="1"/>
  <c r="K133" i="13"/>
  <c r="K132" i="13" s="1"/>
  <c r="J133" i="13"/>
  <c r="J132" i="13" s="1"/>
  <c r="L129" i="13"/>
  <c r="K129" i="13"/>
  <c r="J129" i="13"/>
  <c r="I129" i="13"/>
  <c r="I128" i="13" s="1"/>
  <c r="I127" i="13" s="1"/>
  <c r="L128" i="13"/>
  <c r="L127" i="13" s="1"/>
  <c r="K128" i="13"/>
  <c r="K127" i="13" s="1"/>
  <c r="J128" i="13"/>
  <c r="J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 s="1"/>
  <c r="I123" i="13" s="1"/>
  <c r="L121" i="13"/>
  <c r="K121" i="13"/>
  <c r="J121" i="13"/>
  <c r="I121" i="13"/>
  <c r="I120" i="13" s="1"/>
  <c r="I119" i="13" s="1"/>
  <c r="L120" i="13"/>
  <c r="L119" i="13" s="1"/>
  <c r="K120" i="13"/>
  <c r="K119" i="13" s="1"/>
  <c r="J120" i="13"/>
  <c r="J119" i="13" s="1"/>
  <c r="L117" i="13"/>
  <c r="L116" i="13" s="1"/>
  <c r="L115" i="13" s="1"/>
  <c r="K117" i="13"/>
  <c r="K116" i="13" s="1"/>
  <c r="K115" i="13" s="1"/>
  <c r="J117" i="13"/>
  <c r="J116" i="13" s="1"/>
  <c r="J115" i="13" s="1"/>
  <c r="I117" i="13"/>
  <c r="I116" i="13" s="1"/>
  <c r="I115" i="13" s="1"/>
  <c r="L112" i="13"/>
  <c r="K112" i="13"/>
  <c r="J112" i="13"/>
  <c r="I112" i="13"/>
  <c r="I111" i="13" s="1"/>
  <c r="I110" i="13" s="1"/>
  <c r="L111" i="13"/>
  <c r="L110" i="13" s="1"/>
  <c r="K111" i="13"/>
  <c r="K110" i="13" s="1"/>
  <c r="J111" i="13"/>
  <c r="J110" i="13" s="1"/>
  <c r="L106" i="13"/>
  <c r="K106" i="13"/>
  <c r="J106" i="13"/>
  <c r="I106" i="13"/>
  <c r="I105" i="13" s="1"/>
  <c r="L105" i="13"/>
  <c r="K105" i="13"/>
  <c r="J105" i="13"/>
  <c r="L102" i="13"/>
  <c r="K102" i="13"/>
  <c r="J102" i="13"/>
  <c r="I102" i="13"/>
  <c r="I101" i="13" s="1"/>
  <c r="I100" i="13" s="1"/>
  <c r="L101" i="13"/>
  <c r="L100" i="13" s="1"/>
  <c r="K101" i="13"/>
  <c r="K100" i="13" s="1"/>
  <c r="J101" i="13"/>
  <c r="J100" i="13" s="1"/>
  <c r="L97" i="13"/>
  <c r="L96" i="13" s="1"/>
  <c r="L95" i="13" s="1"/>
  <c r="K97" i="13"/>
  <c r="K96" i="13" s="1"/>
  <c r="K95" i="13" s="1"/>
  <c r="J97" i="13"/>
  <c r="J96" i="13" s="1"/>
  <c r="J95" i="13" s="1"/>
  <c r="I97" i="13"/>
  <c r="I96" i="13" s="1"/>
  <c r="I95" i="13" s="1"/>
  <c r="L92" i="13"/>
  <c r="K92" i="13"/>
  <c r="J92" i="13"/>
  <c r="I92" i="13"/>
  <c r="I91" i="13" s="1"/>
  <c r="I90" i="13" s="1"/>
  <c r="L91" i="13"/>
  <c r="L90" i="13" s="1"/>
  <c r="K91" i="13"/>
  <c r="K90" i="13" s="1"/>
  <c r="J91" i="13"/>
  <c r="J90" i="13" s="1"/>
  <c r="L85" i="13"/>
  <c r="K85" i="13"/>
  <c r="J85" i="13"/>
  <c r="I85" i="13"/>
  <c r="I84" i="13" s="1"/>
  <c r="I83" i="13" s="1"/>
  <c r="I82" i="13" s="1"/>
  <c r="L84" i="13"/>
  <c r="L83" i="13" s="1"/>
  <c r="L82" i="13" s="1"/>
  <c r="K84" i="13"/>
  <c r="K83" i="13" s="1"/>
  <c r="K82" i="13" s="1"/>
  <c r="J84" i="13"/>
  <c r="J83" i="13" s="1"/>
  <c r="J82" i="13" s="1"/>
  <c r="L80" i="13"/>
  <c r="K80" i="13"/>
  <c r="J80" i="13"/>
  <c r="I80" i="13"/>
  <c r="I79" i="13" s="1"/>
  <c r="I78" i="13" s="1"/>
  <c r="L79" i="13"/>
  <c r="L78" i="13" s="1"/>
  <c r="K79" i="13"/>
  <c r="K78" i="13" s="1"/>
  <c r="J79" i="13"/>
  <c r="J78" i="13" s="1"/>
  <c r="L74" i="13"/>
  <c r="L73" i="13" s="1"/>
  <c r="K74" i="13"/>
  <c r="K73" i="13" s="1"/>
  <c r="J74" i="13"/>
  <c r="J73" i="13" s="1"/>
  <c r="I74" i="13"/>
  <c r="I73" i="13" s="1"/>
  <c r="L69" i="13"/>
  <c r="L68" i="13" s="1"/>
  <c r="K69" i="13"/>
  <c r="K68" i="13" s="1"/>
  <c r="J69" i="13"/>
  <c r="J68" i="13" s="1"/>
  <c r="I69" i="13"/>
  <c r="I68" i="13"/>
  <c r="L64" i="13"/>
  <c r="L63" i="13" s="1"/>
  <c r="K64" i="13"/>
  <c r="K63" i="13" s="1"/>
  <c r="J64" i="13"/>
  <c r="J63" i="13" s="1"/>
  <c r="I64" i="13"/>
  <c r="I63" i="13" s="1"/>
  <c r="I62" i="13" s="1"/>
  <c r="I61" i="13" s="1"/>
  <c r="L45" i="13"/>
  <c r="L44" i="13" s="1"/>
  <c r="L43" i="13" s="1"/>
  <c r="L42" i="13" s="1"/>
  <c r="K45" i="13"/>
  <c r="K44" i="13" s="1"/>
  <c r="K43" i="13" s="1"/>
  <c r="K42" i="13" s="1"/>
  <c r="J45" i="13"/>
  <c r="J44" i="13" s="1"/>
  <c r="J43" i="13" s="1"/>
  <c r="J42" i="13" s="1"/>
  <c r="I45" i="13"/>
  <c r="I44" i="13"/>
  <c r="I43" i="13" s="1"/>
  <c r="I42" i="13" s="1"/>
  <c r="L40" i="13"/>
  <c r="L39" i="13" s="1"/>
  <c r="L38" i="13" s="1"/>
  <c r="K40" i="13"/>
  <c r="K39" i="13" s="1"/>
  <c r="K38" i="13" s="1"/>
  <c r="J40" i="13"/>
  <c r="J39" i="13" s="1"/>
  <c r="J38" i="13" s="1"/>
  <c r="I40" i="13"/>
  <c r="I39" i="13" s="1"/>
  <c r="I38" i="13" s="1"/>
  <c r="L36" i="13"/>
  <c r="K36" i="13"/>
  <c r="J36" i="13"/>
  <c r="I36" i="13"/>
  <c r="L34" i="13"/>
  <c r="L33" i="13" s="1"/>
  <c r="L32" i="13" s="1"/>
  <c r="L31" i="13" s="1"/>
  <c r="K34" i="13"/>
  <c r="K33" i="13" s="1"/>
  <c r="K32" i="13" s="1"/>
  <c r="J34" i="13"/>
  <c r="J33" i="13" s="1"/>
  <c r="J32" i="13" s="1"/>
  <c r="I34" i="13"/>
  <c r="I33" i="13"/>
  <c r="I32" i="13" s="1"/>
  <c r="I31" i="13" s="1"/>
  <c r="L357" i="14"/>
  <c r="L356" i="14" s="1"/>
  <c r="K357" i="14"/>
  <c r="K356" i="14" s="1"/>
  <c r="J357" i="14"/>
  <c r="I357" i="14"/>
  <c r="I356" i="14" s="1"/>
  <c r="J356" i="14"/>
  <c r="L354" i="14"/>
  <c r="L353" i="14" s="1"/>
  <c r="K354" i="14"/>
  <c r="J354" i="14"/>
  <c r="J353" i="14" s="1"/>
  <c r="I354" i="14"/>
  <c r="K353" i="14"/>
  <c r="I353" i="14"/>
  <c r="L351" i="14"/>
  <c r="L350" i="14" s="1"/>
  <c r="K351" i="14"/>
  <c r="K350" i="14" s="1"/>
  <c r="J351" i="14"/>
  <c r="I351" i="14"/>
  <c r="I350" i="14" s="1"/>
  <c r="J350" i="14"/>
  <c r="L347" i="14"/>
  <c r="L346" i="14" s="1"/>
  <c r="K347" i="14"/>
  <c r="J347" i="14"/>
  <c r="J346" i="14" s="1"/>
  <c r="I347" i="14"/>
  <c r="K346" i="14"/>
  <c r="I346" i="14"/>
  <c r="L343" i="14"/>
  <c r="L342" i="14" s="1"/>
  <c r="K343" i="14"/>
  <c r="K342" i="14" s="1"/>
  <c r="J343" i="14"/>
  <c r="I343" i="14"/>
  <c r="I342" i="14" s="1"/>
  <c r="J342" i="14"/>
  <c r="L339" i="14"/>
  <c r="L338" i="14" s="1"/>
  <c r="K339" i="14"/>
  <c r="J339" i="14"/>
  <c r="J338" i="14" s="1"/>
  <c r="I339" i="14"/>
  <c r="K338" i="14"/>
  <c r="I338" i="14"/>
  <c r="L335" i="14"/>
  <c r="K335" i="14"/>
  <c r="J335" i="14"/>
  <c r="I335" i="14"/>
  <c r="L332" i="14"/>
  <c r="K332" i="14"/>
  <c r="J332" i="14"/>
  <c r="I332" i="14"/>
  <c r="L330" i="14"/>
  <c r="L329" i="14" s="1"/>
  <c r="K330" i="14"/>
  <c r="K329" i="14" s="1"/>
  <c r="J330" i="14"/>
  <c r="I330" i="14"/>
  <c r="I329" i="14" s="1"/>
  <c r="J329" i="14"/>
  <c r="J328" i="14" s="1"/>
  <c r="L325" i="14"/>
  <c r="K325" i="14"/>
  <c r="K324" i="14" s="1"/>
  <c r="J325" i="14"/>
  <c r="J324" i="14" s="1"/>
  <c r="I325" i="14"/>
  <c r="I324" i="14" s="1"/>
  <c r="L324" i="14"/>
  <c r="L322" i="14"/>
  <c r="K322" i="14"/>
  <c r="K321" i="14" s="1"/>
  <c r="J322" i="14"/>
  <c r="J321" i="14" s="1"/>
  <c r="I322" i="14"/>
  <c r="I321" i="14" s="1"/>
  <c r="L321" i="14"/>
  <c r="L319" i="14"/>
  <c r="K319" i="14"/>
  <c r="K318" i="14" s="1"/>
  <c r="J319" i="14"/>
  <c r="J318" i="14" s="1"/>
  <c r="I319" i="14"/>
  <c r="I318" i="14" s="1"/>
  <c r="L318" i="14"/>
  <c r="L315" i="14"/>
  <c r="K315" i="14"/>
  <c r="K314" i="14" s="1"/>
  <c r="J315" i="14"/>
  <c r="J314" i="14" s="1"/>
  <c r="I315" i="14"/>
  <c r="I314" i="14" s="1"/>
  <c r="L314" i="14"/>
  <c r="L311" i="14"/>
  <c r="K311" i="14"/>
  <c r="K310" i="14" s="1"/>
  <c r="J311" i="14"/>
  <c r="J310" i="14" s="1"/>
  <c r="I311" i="14"/>
  <c r="I310" i="14" s="1"/>
  <c r="L310" i="14"/>
  <c r="L307" i="14"/>
  <c r="K307" i="14"/>
  <c r="K306" i="14" s="1"/>
  <c r="J307" i="14"/>
  <c r="J306" i="14" s="1"/>
  <c r="I307" i="14"/>
  <c r="I306" i="14" s="1"/>
  <c r="L306" i="14"/>
  <c r="L303" i="14"/>
  <c r="K303" i="14"/>
  <c r="J303" i="14"/>
  <c r="I303" i="14"/>
  <c r="L300" i="14"/>
  <c r="K300" i="14"/>
  <c r="J300" i="14"/>
  <c r="I300" i="14"/>
  <c r="L298" i="14"/>
  <c r="K298" i="14"/>
  <c r="K297" i="14" s="1"/>
  <c r="J298" i="14"/>
  <c r="J297" i="14" s="1"/>
  <c r="I298" i="14"/>
  <c r="I297" i="14" s="1"/>
  <c r="L297" i="14"/>
  <c r="L296" i="14" s="1"/>
  <c r="L292" i="14"/>
  <c r="K292" i="14"/>
  <c r="K291" i="14" s="1"/>
  <c r="J292" i="14"/>
  <c r="J291" i="14" s="1"/>
  <c r="I292" i="14"/>
  <c r="I291" i="14" s="1"/>
  <c r="L291" i="14"/>
  <c r="L289" i="14"/>
  <c r="K289" i="14"/>
  <c r="K288" i="14" s="1"/>
  <c r="J289" i="14"/>
  <c r="J288" i="14" s="1"/>
  <c r="I289" i="14"/>
  <c r="I288" i="14" s="1"/>
  <c r="L288" i="14"/>
  <c r="L286" i="14"/>
  <c r="K286" i="14"/>
  <c r="K285" i="14" s="1"/>
  <c r="J286" i="14"/>
  <c r="J285" i="14" s="1"/>
  <c r="I286" i="14"/>
  <c r="I285" i="14" s="1"/>
  <c r="L285" i="14"/>
  <c r="L282" i="14"/>
  <c r="K282" i="14"/>
  <c r="K281" i="14" s="1"/>
  <c r="J282" i="14"/>
  <c r="J281" i="14" s="1"/>
  <c r="I282" i="14"/>
  <c r="I281" i="14" s="1"/>
  <c r="L281" i="14"/>
  <c r="L278" i="14"/>
  <c r="K278" i="14"/>
  <c r="K277" i="14" s="1"/>
  <c r="J278" i="14"/>
  <c r="J277" i="14" s="1"/>
  <c r="I278" i="14"/>
  <c r="I277" i="14" s="1"/>
  <c r="L277" i="14"/>
  <c r="L274" i="14"/>
  <c r="K274" i="14"/>
  <c r="K273" i="14" s="1"/>
  <c r="J274" i="14"/>
  <c r="J273" i="14" s="1"/>
  <c r="I274" i="14"/>
  <c r="I273" i="14" s="1"/>
  <c r="L273" i="14"/>
  <c r="L270" i="14"/>
  <c r="K270" i="14"/>
  <c r="J270" i="14"/>
  <c r="I270" i="14"/>
  <c r="L267" i="14"/>
  <c r="K267" i="14"/>
  <c r="J267" i="14"/>
  <c r="I267" i="14"/>
  <c r="L265" i="14"/>
  <c r="K265" i="14"/>
  <c r="K264" i="14" s="1"/>
  <c r="J265" i="14"/>
  <c r="J264" i="14" s="1"/>
  <c r="I265" i="14"/>
  <c r="I264" i="14" s="1"/>
  <c r="L264" i="14"/>
  <c r="L260" i="14"/>
  <c r="L259" i="14" s="1"/>
  <c r="K260" i="14"/>
  <c r="J260" i="14"/>
  <c r="J259" i="14" s="1"/>
  <c r="I260" i="14"/>
  <c r="K259" i="14"/>
  <c r="I259" i="14"/>
  <c r="L257" i="14"/>
  <c r="L256" i="14" s="1"/>
  <c r="K257" i="14"/>
  <c r="K256" i="14" s="1"/>
  <c r="J257" i="14"/>
  <c r="I257" i="14"/>
  <c r="I256" i="14" s="1"/>
  <c r="J256" i="14"/>
  <c r="L254" i="14"/>
  <c r="L253" i="14" s="1"/>
  <c r="K254" i="14"/>
  <c r="J254" i="14"/>
  <c r="J253" i="14" s="1"/>
  <c r="I254" i="14"/>
  <c r="K253" i="14"/>
  <c r="I253" i="14"/>
  <c r="L250" i="14"/>
  <c r="L249" i="14" s="1"/>
  <c r="K250" i="14"/>
  <c r="K249" i="14" s="1"/>
  <c r="J250" i="14"/>
  <c r="I250" i="14"/>
  <c r="I249" i="14" s="1"/>
  <c r="J249" i="14"/>
  <c r="L246" i="14"/>
  <c r="L245" i="14" s="1"/>
  <c r="K246" i="14"/>
  <c r="J246" i="14"/>
  <c r="J245" i="14" s="1"/>
  <c r="I246" i="14"/>
  <c r="K245" i="14"/>
  <c r="I245" i="14"/>
  <c r="L242" i="14"/>
  <c r="L241" i="14" s="1"/>
  <c r="K242" i="14"/>
  <c r="K241" i="14" s="1"/>
  <c r="J242" i="14"/>
  <c r="I242" i="14"/>
  <c r="I241" i="14" s="1"/>
  <c r="J241" i="14"/>
  <c r="L238" i="14"/>
  <c r="K238" i="14"/>
  <c r="J238" i="14"/>
  <c r="I238" i="14"/>
  <c r="L235" i="14"/>
  <c r="K235" i="14"/>
  <c r="J235" i="14"/>
  <c r="I235" i="14"/>
  <c r="L233" i="14"/>
  <c r="L232" i="14" s="1"/>
  <c r="K233" i="14"/>
  <c r="J233" i="14"/>
  <c r="J232" i="14" s="1"/>
  <c r="J231" i="14" s="1"/>
  <c r="I233" i="14"/>
  <c r="K232" i="14"/>
  <c r="K231" i="14" s="1"/>
  <c r="I232" i="14"/>
  <c r="L226" i="14"/>
  <c r="L225" i="14" s="1"/>
  <c r="L224" i="14" s="1"/>
  <c r="K226" i="14"/>
  <c r="K225" i="14" s="1"/>
  <c r="K224" i="14" s="1"/>
  <c r="J226" i="14"/>
  <c r="I226" i="14"/>
  <c r="I225" i="14" s="1"/>
  <c r="I224" i="14" s="1"/>
  <c r="J225" i="14"/>
  <c r="J224" i="14" s="1"/>
  <c r="L222" i="14"/>
  <c r="K222" i="14"/>
  <c r="K221" i="14" s="1"/>
  <c r="K220" i="14" s="1"/>
  <c r="J222" i="14"/>
  <c r="J221" i="14" s="1"/>
  <c r="J220" i="14" s="1"/>
  <c r="I222" i="14"/>
  <c r="I221" i="14" s="1"/>
  <c r="I220" i="14" s="1"/>
  <c r="L221" i="14"/>
  <c r="L220" i="14" s="1"/>
  <c r="L213" i="14"/>
  <c r="L212" i="14" s="1"/>
  <c r="K213" i="14"/>
  <c r="K212" i="14" s="1"/>
  <c r="J213" i="14"/>
  <c r="I213" i="14"/>
  <c r="I212" i="14" s="1"/>
  <c r="J212" i="14"/>
  <c r="L210" i="14"/>
  <c r="L209" i="14" s="1"/>
  <c r="L208" i="14" s="1"/>
  <c r="K210" i="14"/>
  <c r="K209" i="14" s="1"/>
  <c r="K208" i="14" s="1"/>
  <c r="J210" i="14"/>
  <c r="I210" i="14"/>
  <c r="I209" i="14" s="1"/>
  <c r="I208" i="14" s="1"/>
  <c r="J209" i="14"/>
  <c r="J208" i="14" s="1"/>
  <c r="L203" i="14"/>
  <c r="K203" i="14"/>
  <c r="K202" i="14" s="1"/>
  <c r="K201" i="14" s="1"/>
  <c r="J203" i="14"/>
  <c r="J202" i="14" s="1"/>
  <c r="J201" i="14" s="1"/>
  <c r="I203" i="14"/>
  <c r="I202" i="14" s="1"/>
  <c r="I201" i="14" s="1"/>
  <c r="L202" i="14"/>
  <c r="L201" i="14" s="1"/>
  <c r="L199" i="14"/>
  <c r="L198" i="14" s="1"/>
  <c r="K199" i="14"/>
  <c r="K198" i="14" s="1"/>
  <c r="J199" i="14"/>
  <c r="I199" i="14"/>
  <c r="I198" i="14" s="1"/>
  <c r="J198" i="14"/>
  <c r="L194" i="14"/>
  <c r="L193" i="14" s="1"/>
  <c r="K194" i="14"/>
  <c r="J194" i="14"/>
  <c r="J193" i="14" s="1"/>
  <c r="I194" i="14"/>
  <c r="K193" i="14"/>
  <c r="I193" i="14"/>
  <c r="P188" i="14"/>
  <c r="O188" i="14"/>
  <c r="N188" i="14"/>
  <c r="M188" i="14"/>
  <c r="L188" i="14"/>
  <c r="K188" i="14"/>
  <c r="K187" i="14" s="1"/>
  <c r="J188" i="14"/>
  <c r="J187" i="14" s="1"/>
  <c r="I188" i="14"/>
  <c r="I187" i="14" s="1"/>
  <c r="L187" i="14"/>
  <c r="L183" i="14"/>
  <c r="K183" i="14"/>
  <c r="K182" i="14" s="1"/>
  <c r="J183" i="14"/>
  <c r="J182" i="14" s="1"/>
  <c r="I183" i="14"/>
  <c r="I182" i="14" s="1"/>
  <c r="L182" i="14"/>
  <c r="L180" i="14"/>
  <c r="K180" i="14"/>
  <c r="K179" i="14" s="1"/>
  <c r="J180" i="14"/>
  <c r="J179" i="14" s="1"/>
  <c r="I180" i="14"/>
  <c r="I179" i="14" s="1"/>
  <c r="L179" i="14"/>
  <c r="L172" i="14"/>
  <c r="L171" i="14" s="1"/>
  <c r="K172" i="14"/>
  <c r="J172" i="14"/>
  <c r="J171" i="14" s="1"/>
  <c r="I172" i="14"/>
  <c r="K171" i="14"/>
  <c r="I171" i="14"/>
  <c r="L167" i="14"/>
  <c r="L166" i="14" s="1"/>
  <c r="K167" i="14"/>
  <c r="K166" i="14" s="1"/>
  <c r="K165" i="14" s="1"/>
  <c r="J167" i="14"/>
  <c r="I167" i="14"/>
  <c r="I166" i="14" s="1"/>
  <c r="I165" i="14" s="1"/>
  <c r="J166" i="14"/>
  <c r="L163" i="14"/>
  <c r="K163" i="14"/>
  <c r="K162" i="14" s="1"/>
  <c r="K161" i="14" s="1"/>
  <c r="J163" i="14"/>
  <c r="J162" i="14" s="1"/>
  <c r="J161" i="14" s="1"/>
  <c r="I163" i="14"/>
  <c r="I162" i="14" s="1"/>
  <c r="I161" i="14" s="1"/>
  <c r="L162" i="14"/>
  <c r="L161" i="14" s="1"/>
  <c r="L158" i="14"/>
  <c r="K158" i="14"/>
  <c r="K157" i="14" s="1"/>
  <c r="J158" i="14"/>
  <c r="J157" i="14" s="1"/>
  <c r="I158" i="14"/>
  <c r="I157" i="14" s="1"/>
  <c r="L157" i="14"/>
  <c r="L153" i="14"/>
  <c r="K153" i="14"/>
  <c r="K152" i="14" s="1"/>
  <c r="J153" i="14"/>
  <c r="J152" i="14" s="1"/>
  <c r="I153" i="14"/>
  <c r="I152" i="14" s="1"/>
  <c r="L152" i="14"/>
  <c r="L151" i="14" s="1"/>
  <c r="L150" i="14" s="1"/>
  <c r="L147" i="14"/>
  <c r="K147" i="14"/>
  <c r="K146" i="14" s="1"/>
  <c r="K145" i="14" s="1"/>
  <c r="J147" i="14"/>
  <c r="J146" i="14" s="1"/>
  <c r="J145" i="14" s="1"/>
  <c r="I147" i="14"/>
  <c r="I146" i="14" s="1"/>
  <c r="I145" i="14" s="1"/>
  <c r="L146" i="14"/>
  <c r="L145" i="14" s="1"/>
  <c r="L143" i="14"/>
  <c r="L142" i="14" s="1"/>
  <c r="K143" i="14"/>
  <c r="J143" i="14"/>
  <c r="J142" i="14" s="1"/>
  <c r="I143" i="14"/>
  <c r="K142" i="14"/>
  <c r="I142" i="14"/>
  <c r="L139" i="14"/>
  <c r="L138" i="14" s="1"/>
  <c r="L137" i="14" s="1"/>
  <c r="K139" i="14"/>
  <c r="J139" i="14"/>
  <c r="J138" i="14" s="1"/>
  <c r="J137" i="14" s="1"/>
  <c r="I139" i="14"/>
  <c r="K138" i="14"/>
  <c r="K137" i="14" s="1"/>
  <c r="I138" i="14"/>
  <c r="I137" i="14" s="1"/>
  <c r="L134" i="14"/>
  <c r="K134" i="14"/>
  <c r="K133" i="14" s="1"/>
  <c r="K132" i="14" s="1"/>
  <c r="J134" i="14"/>
  <c r="J133" i="14" s="1"/>
  <c r="J132" i="14" s="1"/>
  <c r="I134" i="14"/>
  <c r="I133" i="14" s="1"/>
  <c r="I132" i="14" s="1"/>
  <c r="L133" i="14"/>
  <c r="L132" i="14" s="1"/>
  <c r="L129" i="14"/>
  <c r="K129" i="14"/>
  <c r="K128" i="14" s="1"/>
  <c r="K127" i="14" s="1"/>
  <c r="J129" i="14"/>
  <c r="J128" i="14" s="1"/>
  <c r="J127" i="14" s="1"/>
  <c r="I129" i="14"/>
  <c r="I128" i="14" s="1"/>
  <c r="I127" i="14" s="1"/>
  <c r="L128" i="14"/>
  <c r="L127" i="14" s="1"/>
  <c r="L125" i="14"/>
  <c r="L124" i="14" s="1"/>
  <c r="L123" i="14" s="1"/>
  <c r="K125" i="14"/>
  <c r="J125" i="14"/>
  <c r="J124" i="14" s="1"/>
  <c r="J123" i="14" s="1"/>
  <c r="I125" i="14"/>
  <c r="K124" i="14"/>
  <c r="K123" i="14" s="1"/>
  <c r="I124" i="14"/>
  <c r="I123" i="14" s="1"/>
  <c r="L121" i="14"/>
  <c r="K121" i="14"/>
  <c r="K120" i="14" s="1"/>
  <c r="K119" i="14" s="1"/>
  <c r="J121" i="14"/>
  <c r="J120" i="14" s="1"/>
  <c r="J119" i="14" s="1"/>
  <c r="I121" i="14"/>
  <c r="I120" i="14" s="1"/>
  <c r="I119" i="14" s="1"/>
  <c r="L120" i="14"/>
  <c r="L119" i="14" s="1"/>
  <c r="L117" i="14"/>
  <c r="L116" i="14" s="1"/>
  <c r="L115" i="14" s="1"/>
  <c r="K117" i="14"/>
  <c r="J117" i="14"/>
  <c r="J116" i="14" s="1"/>
  <c r="J115" i="14" s="1"/>
  <c r="I117" i="14"/>
  <c r="K116" i="14"/>
  <c r="K115" i="14" s="1"/>
  <c r="I116" i="14"/>
  <c r="I115" i="14" s="1"/>
  <c r="L112" i="14"/>
  <c r="K112" i="14"/>
  <c r="K111" i="14" s="1"/>
  <c r="K110" i="14" s="1"/>
  <c r="J112" i="14"/>
  <c r="J111" i="14" s="1"/>
  <c r="J110" i="14" s="1"/>
  <c r="J109" i="14" s="1"/>
  <c r="I112" i="14"/>
  <c r="I111" i="14" s="1"/>
  <c r="I110" i="14" s="1"/>
  <c r="L111" i="14"/>
  <c r="L110" i="14" s="1"/>
  <c r="L109" i="14" s="1"/>
  <c r="L106" i="14"/>
  <c r="K106" i="14"/>
  <c r="K105" i="14" s="1"/>
  <c r="J106" i="14"/>
  <c r="J105" i="14" s="1"/>
  <c r="I106" i="14"/>
  <c r="I105" i="14" s="1"/>
  <c r="L105" i="14"/>
  <c r="L102" i="14"/>
  <c r="K102" i="14"/>
  <c r="K101" i="14" s="1"/>
  <c r="K100" i="14" s="1"/>
  <c r="J102" i="14"/>
  <c r="J101" i="14" s="1"/>
  <c r="J100" i="14" s="1"/>
  <c r="I102" i="14"/>
  <c r="I101" i="14" s="1"/>
  <c r="I100" i="14" s="1"/>
  <c r="L101" i="14"/>
  <c r="L100" i="14" s="1"/>
  <c r="L97" i="14"/>
  <c r="L96" i="14" s="1"/>
  <c r="L95" i="14" s="1"/>
  <c r="K97" i="14"/>
  <c r="J97" i="14"/>
  <c r="J96" i="14" s="1"/>
  <c r="J95" i="14" s="1"/>
  <c r="I97" i="14"/>
  <c r="K96" i="14"/>
  <c r="K95" i="14" s="1"/>
  <c r="I96" i="14"/>
  <c r="I95" i="14" s="1"/>
  <c r="L92" i="14"/>
  <c r="K92" i="14"/>
  <c r="K91" i="14" s="1"/>
  <c r="K90" i="14" s="1"/>
  <c r="J92" i="14"/>
  <c r="J91" i="14" s="1"/>
  <c r="J90" i="14" s="1"/>
  <c r="I92" i="14"/>
  <c r="I91" i="14" s="1"/>
  <c r="I90" i="14" s="1"/>
  <c r="L91" i="14"/>
  <c r="L90" i="14" s="1"/>
  <c r="L89" i="14" s="1"/>
  <c r="L85" i="14"/>
  <c r="K85" i="14"/>
  <c r="K84" i="14" s="1"/>
  <c r="K83" i="14" s="1"/>
  <c r="K82" i="14" s="1"/>
  <c r="J85" i="14"/>
  <c r="J84" i="14" s="1"/>
  <c r="J83" i="14" s="1"/>
  <c r="J82" i="14" s="1"/>
  <c r="I85" i="14"/>
  <c r="I84" i="14" s="1"/>
  <c r="I83" i="14" s="1"/>
  <c r="I82" i="14" s="1"/>
  <c r="L84" i="14"/>
  <c r="L83" i="14" s="1"/>
  <c r="L82" i="14" s="1"/>
  <c r="L80" i="14"/>
  <c r="K80" i="14"/>
  <c r="K79" i="14" s="1"/>
  <c r="K78" i="14" s="1"/>
  <c r="J80" i="14"/>
  <c r="J79" i="14" s="1"/>
  <c r="J78" i="14" s="1"/>
  <c r="I80" i="14"/>
  <c r="I79" i="14" s="1"/>
  <c r="I78" i="14" s="1"/>
  <c r="L79" i="14"/>
  <c r="L78" i="14" s="1"/>
  <c r="L74" i="14"/>
  <c r="L73" i="14" s="1"/>
  <c r="K74" i="14"/>
  <c r="K73" i="14" s="1"/>
  <c r="J74" i="14"/>
  <c r="I74" i="14"/>
  <c r="I73" i="14" s="1"/>
  <c r="J73" i="14"/>
  <c r="L69" i="14"/>
  <c r="L68" i="14" s="1"/>
  <c r="K69" i="14"/>
  <c r="J69" i="14"/>
  <c r="J68" i="14" s="1"/>
  <c r="I69" i="14"/>
  <c r="K68" i="14"/>
  <c r="I68" i="14"/>
  <c r="L64" i="14"/>
  <c r="L63" i="14" s="1"/>
  <c r="K64" i="14"/>
  <c r="K63" i="14" s="1"/>
  <c r="K62" i="14" s="1"/>
  <c r="K61" i="14" s="1"/>
  <c r="J64" i="14"/>
  <c r="J63" i="14" s="1"/>
  <c r="I64" i="14"/>
  <c r="I63" i="14"/>
  <c r="L45" i="14"/>
  <c r="L44" i="14" s="1"/>
  <c r="L43" i="14" s="1"/>
  <c r="L42" i="14" s="1"/>
  <c r="K45" i="14"/>
  <c r="K44" i="14" s="1"/>
  <c r="K43" i="14" s="1"/>
  <c r="K42" i="14" s="1"/>
  <c r="J45" i="14"/>
  <c r="J44" i="14" s="1"/>
  <c r="J43" i="14" s="1"/>
  <c r="J42" i="14" s="1"/>
  <c r="I45" i="14"/>
  <c r="I44" i="14"/>
  <c r="I43" i="14" s="1"/>
  <c r="I42" i="14" s="1"/>
  <c r="L40" i="14"/>
  <c r="L39" i="14" s="1"/>
  <c r="L38" i="14" s="1"/>
  <c r="K40" i="14"/>
  <c r="K39" i="14" s="1"/>
  <c r="K38" i="14" s="1"/>
  <c r="J40" i="14"/>
  <c r="J39" i="14" s="1"/>
  <c r="J38" i="14" s="1"/>
  <c r="I40" i="14"/>
  <c r="I39" i="14"/>
  <c r="I38" i="14" s="1"/>
  <c r="L36" i="14"/>
  <c r="K36" i="14"/>
  <c r="J36" i="14"/>
  <c r="I36" i="14"/>
  <c r="L34" i="14"/>
  <c r="L33" i="14" s="1"/>
  <c r="L32" i="14" s="1"/>
  <c r="L31" i="14" s="1"/>
  <c r="K34" i="14"/>
  <c r="K33" i="14" s="1"/>
  <c r="K32" i="14" s="1"/>
  <c r="J34" i="14"/>
  <c r="J33" i="14" s="1"/>
  <c r="J32" i="14" s="1"/>
  <c r="I34" i="14"/>
  <c r="I33" i="14"/>
  <c r="I32" i="14" s="1"/>
  <c r="I31" i="14" s="1"/>
  <c r="L357" i="15"/>
  <c r="L356" i="15" s="1"/>
  <c r="K357" i="15"/>
  <c r="K356" i="15" s="1"/>
  <c r="J357" i="15"/>
  <c r="I357" i="15"/>
  <c r="I356" i="15" s="1"/>
  <c r="J356" i="15"/>
  <c r="L354" i="15"/>
  <c r="L353" i="15" s="1"/>
  <c r="K354" i="15"/>
  <c r="K353" i="15" s="1"/>
  <c r="J354" i="15"/>
  <c r="I354" i="15"/>
  <c r="I353" i="15" s="1"/>
  <c r="J353" i="15"/>
  <c r="L351" i="15"/>
  <c r="L350" i="15" s="1"/>
  <c r="K351" i="15"/>
  <c r="K350" i="15" s="1"/>
  <c r="J351" i="15"/>
  <c r="I351" i="15"/>
  <c r="I350" i="15" s="1"/>
  <c r="J350" i="15"/>
  <c r="L347" i="15"/>
  <c r="L346" i="15" s="1"/>
  <c r="K347" i="15"/>
  <c r="K346" i="15" s="1"/>
  <c r="J347" i="15"/>
  <c r="I347" i="15"/>
  <c r="I346" i="15" s="1"/>
  <c r="J346" i="15"/>
  <c r="L343" i="15"/>
  <c r="L342" i="15" s="1"/>
  <c r="K343" i="15"/>
  <c r="K342" i="15" s="1"/>
  <c r="J343" i="15"/>
  <c r="I343" i="15"/>
  <c r="I342" i="15" s="1"/>
  <c r="J342" i="15"/>
  <c r="L339" i="15"/>
  <c r="L338" i="15" s="1"/>
  <c r="K339" i="15"/>
  <c r="K338" i="15" s="1"/>
  <c r="J339" i="15"/>
  <c r="I339" i="15"/>
  <c r="I338" i="15" s="1"/>
  <c r="J338" i="15"/>
  <c r="L335" i="15"/>
  <c r="K335" i="15"/>
  <c r="J335" i="15"/>
  <c r="I335" i="15"/>
  <c r="L332" i="15"/>
  <c r="K332" i="15"/>
  <c r="J332" i="15"/>
  <c r="I332" i="15"/>
  <c r="L330" i="15"/>
  <c r="L329" i="15" s="1"/>
  <c r="K330" i="15"/>
  <c r="K329" i="15" s="1"/>
  <c r="K328" i="15" s="1"/>
  <c r="J330" i="15"/>
  <c r="I330" i="15"/>
  <c r="I329" i="15" s="1"/>
  <c r="J329" i="15"/>
  <c r="L325" i="15"/>
  <c r="K325" i="15"/>
  <c r="J325" i="15"/>
  <c r="J324" i="15" s="1"/>
  <c r="I325" i="15"/>
  <c r="L324" i="15"/>
  <c r="K324" i="15"/>
  <c r="I324" i="15"/>
  <c r="L322" i="15"/>
  <c r="K322" i="15"/>
  <c r="J322" i="15"/>
  <c r="J321" i="15" s="1"/>
  <c r="I322" i="15"/>
  <c r="I321" i="15" s="1"/>
  <c r="L321" i="15"/>
  <c r="K321" i="15"/>
  <c r="L319" i="15"/>
  <c r="K319" i="15"/>
  <c r="J319" i="15"/>
  <c r="J318" i="15" s="1"/>
  <c r="I319" i="15"/>
  <c r="L318" i="15"/>
  <c r="K318" i="15"/>
  <c r="I318" i="15"/>
  <c r="L315" i="15"/>
  <c r="K315" i="15"/>
  <c r="J315" i="15"/>
  <c r="J314" i="15" s="1"/>
  <c r="I315" i="15"/>
  <c r="I314" i="15" s="1"/>
  <c r="L314" i="15"/>
  <c r="K314" i="15"/>
  <c r="L311" i="15"/>
  <c r="K311" i="15"/>
  <c r="J311" i="15"/>
  <c r="J310" i="15" s="1"/>
  <c r="I311" i="15"/>
  <c r="L310" i="15"/>
  <c r="K310" i="15"/>
  <c r="I310" i="15"/>
  <c r="L307" i="15"/>
  <c r="K307" i="15"/>
  <c r="J307" i="15"/>
  <c r="J306" i="15" s="1"/>
  <c r="I307" i="15"/>
  <c r="I306" i="15" s="1"/>
  <c r="L306" i="15"/>
  <c r="K306" i="15"/>
  <c r="L303" i="15"/>
  <c r="K303" i="15"/>
  <c r="J303" i="15"/>
  <c r="I303" i="15"/>
  <c r="L300" i="15"/>
  <c r="K300" i="15"/>
  <c r="J300" i="15"/>
  <c r="I300" i="15"/>
  <c r="L298" i="15"/>
  <c r="K298" i="15"/>
  <c r="J298" i="15"/>
  <c r="J297" i="15" s="1"/>
  <c r="J296" i="15" s="1"/>
  <c r="I298" i="15"/>
  <c r="L297" i="15"/>
  <c r="L296" i="15" s="1"/>
  <c r="K297" i="15"/>
  <c r="L292" i="15"/>
  <c r="K292" i="15"/>
  <c r="J292" i="15"/>
  <c r="J291" i="15" s="1"/>
  <c r="I292" i="15"/>
  <c r="L291" i="15"/>
  <c r="K291" i="15"/>
  <c r="I291" i="15"/>
  <c r="L289" i="15"/>
  <c r="K289" i="15"/>
  <c r="J289" i="15"/>
  <c r="J288" i="15" s="1"/>
  <c r="I289" i="15"/>
  <c r="I288" i="15" s="1"/>
  <c r="L288" i="15"/>
  <c r="K288" i="15"/>
  <c r="L286" i="15"/>
  <c r="K286" i="15"/>
  <c r="J286" i="15"/>
  <c r="J285" i="15" s="1"/>
  <c r="I286" i="15"/>
  <c r="L285" i="15"/>
  <c r="K285" i="15"/>
  <c r="I285" i="15"/>
  <c r="L282" i="15"/>
  <c r="K282" i="15"/>
  <c r="J282" i="15"/>
  <c r="J281" i="15" s="1"/>
  <c r="I282" i="15"/>
  <c r="I281" i="15" s="1"/>
  <c r="L281" i="15"/>
  <c r="K281" i="15"/>
  <c r="L278" i="15"/>
  <c r="K278" i="15"/>
  <c r="J278" i="15"/>
  <c r="J277" i="15" s="1"/>
  <c r="I278" i="15"/>
  <c r="L277" i="15"/>
  <c r="K277" i="15"/>
  <c r="I277" i="15"/>
  <c r="L274" i="15"/>
  <c r="K274" i="15"/>
  <c r="J274" i="15"/>
  <c r="J273" i="15" s="1"/>
  <c r="I274" i="15"/>
  <c r="I273" i="15" s="1"/>
  <c r="L273" i="15"/>
  <c r="K273" i="15"/>
  <c r="L270" i="15"/>
  <c r="K270" i="15"/>
  <c r="J270" i="15"/>
  <c r="I270" i="15"/>
  <c r="L267" i="15"/>
  <c r="K267" i="15"/>
  <c r="J267" i="15"/>
  <c r="I267" i="15"/>
  <c r="L265" i="15"/>
  <c r="K265" i="15"/>
  <c r="J265" i="15"/>
  <c r="J264" i="15" s="1"/>
  <c r="J263" i="15" s="1"/>
  <c r="I265" i="15"/>
  <c r="L264" i="15"/>
  <c r="L263" i="15" s="1"/>
  <c r="K264" i="15"/>
  <c r="I264" i="15"/>
  <c r="L260" i="15"/>
  <c r="L259" i="15" s="1"/>
  <c r="K260" i="15"/>
  <c r="K259" i="15" s="1"/>
  <c r="J260" i="15"/>
  <c r="I260" i="15"/>
  <c r="I259" i="15" s="1"/>
  <c r="J259" i="15"/>
  <c r="L257" i="15"/>
  <c r="L256" i="15" s="1"/>
  <c r="K257" i="15"/>
  <c r="K256" i="15" s="1"/>
  <c r="J257" i="15"/>
  <c r="I257" i="15"/>
  <c r="I256" i="15" s="1"/>
  <c r="J256" i="15"/>
  <c r="L254" i="15"/>
  <c r="L253" i="15" s="1"/>
  <c r="K254" i="15"/>
  <c r="K253" i="15" s="1"/>
  <c r="J254" i="15"/>
  <c r="I254" i="15"/>
  <c r="I253" i="15" s="1"/>
  <c r="J253" i="15"/>
  <c r="L250" i="15"/>
  <c r="L249" i="15" s="1"/>
  <c r="K250" i="15"/>
  <c r="K249" i="15" s="1"/>
  <c r="J250" i="15"/>
  <c r="I250" i="15"/>
  <c r="I249" i="15" s="1"/>
  <c r="J249" i="15"/>
  <c r="L246" i="15"/>
  <c r="L245" i="15" s="1"/>
  <c r="K246" i="15"/>
  <c r="K245" i="15" s="1"/>
  <c r="J246" i="15"/>
  <c r="I246" i="15"/>
  <c r="I245" i="15" s="1"/>
  <c r="J245" i="15"/>
  <c r="L242" i="15"/>
  <c r="L241" i="15" s="1"/>
  <c r="K242" i="15"/>
  <c r="K241" i="15" s="1"/>
  <c r="J242" i="15"/>
  <c r="I242" i="15"/>
  <c r="I241" i="15" s="1"/>
  <c r="J241" i="15"/>
  <c r="L238" i="15"/>
  <c r="K238" i="15"/>
  <c r="J238" i="15"/>
  <c r="I238" i="15"/>
  <c r="L235" i="15"/>
  <c r="K235" i="15"/>
  <c r="J235" i="15"/>
  <c r="I235" i="15"/>
  <c r="L233" i="15"/>
  <c r="L232" i="15" s="1"/>
  <c r="K233" i="15"/>
  <c r="K232" i="15" s="1"/>
  <c r="J233" i="15"/>
  <c r="I233" i="15"/>
  <c r="I232" i="15" s="1"/>
  <c r="J232" i="15"/>
  <c r="L226" i="15"/>
  <c r="L225" i="15" s="1"/>
  <c r="L224" i="15" s="1"/>
  <c r="K226" i="15"/>
  <c r="K225" i="15" s="1"/>
  <c r="K224" i="15" s="1"/>
  <c r="J226" i="15"/>
  <c r="I226" i="15"/>
  <c r="I225" i="15" s="1"/>
  <c r="I224" i="15" s="1"/>
  <c r="J225" i="15"/>
  <c r="J224" i="15" s="1"/>
  <c r="L222" i="15"/>
  <c r="K222" i="15"/>
  <c r="J222" i="15"/>
  <c r="J221" i="15" s="1"/>
  <c r="J220" i="15" s="1"/>
  <c r="I222" i="15"/>
  <c r="I221" i="15" s="1"/>
  <c r="I220" i="15" s="1"/>
  <c r="L221" i="15"/>
  <c r="L220" i="15" s="1"/>
  <c r="K221" i="15"/>
  <c r="K220" i="15" s="1"/>
  <c r="L213" i="15"/>
  <c r="L212" i="15" s="1"/>
  <c r="K213" i="15"/>
  <c r="K212" i="15" s="1"/>
  <c r="J213" i="15"/>
  <c r="I213" i="15"/>
  <c r="I212" i="15" s="1"/>
  <c r="J212" i="15"/>
  <c r="L210" i="15"/>
  <c r="L209" i="15" s="1"/>
  <c r="K210" i="15"/>
  <c r="K209" i="15" s="1"/>
  <c r="J210" i="15"/>
  <c r="I210" i="15"/>
  <c r="I209" i="15" s="1"/>
  <c r="I208" i="15" s="1"/>
  <c r="J209" i="15"/>
  <c r="L203" i="15"/>
  <c r="K203" i="15"/>
  <c r="J203" i="15"/>
  <c r="J202" i="15" s="1"/>
  <c r="J201" i="15" s="1"/>
  <c r="I203" i="15"/>
  <c r="L202" i="15"/>
  <c r="L201" i="15" s="1"/>
  <c r="K202" i="15"/>
  <c r="K201" i="15" s="1"/>
  <c r="I202" i="15"/>
  <c r="I201" i="15" s="1"/>
  <c r="L199" i="15"/>
  <c r="L198" i="15" s="1"/>
  <c r="K199" i="15"/>
  <c r="K198" i="15" s="1"/>
  <c r="J199" i="15"/>
  <c r="I199" i="15"/>
  <c r="I198" i="15" s="1"/>
  <c r="J198" i="15"/>
  <c r="L194" i="15"/>
  <c r="L193" i="15" s="1"/>
  <c r="K194" i="15"/>
  <c r="K193" i="15" s="1"/>
  <c r="J194" i="15"/>
  <c r="I194" i="15"/>
  <c r="I193" i="15" s="1"/>
  <c r="J193" i="15"/>
  <c r="P188" i="15"/>
  <c r="O188" i="15"/>
  <c r="N188" i="15"/>
  <c r="M188" i="15"/>
  <c r="L188" i="15"/>
  <c r="K188" i="15"/>
  <c r="J188" i="15"/>
  <c r="J187" i="15" s="1"/>
  <c r="I188" i="15"/>
  <c r="I187" i="15" s="1"/>
  <c r="L187" i="15"/>
  <c r="K187" i="15"/>
  <c r="L183" i="15"/>
  <c r="K183" i="15"/>
  <c r="J183" i="15"/>
  <c r="J182" i="15" s="1"/>
  <c r="I183" i="15"/>
  <c r="L182" i="15"/>
  <c r="K182" i="15"/>
  <c r="I182" i="15"/>
  <c r="L180" i="15"/>
  <c r="K180" i="15"/>
  <c r="J180" i="15"/>
  <c r="J179" i="15" s="1"/>
  <c r="I180" i="15"/>
  <c r="I179" i="15" s="1"/>
  <c r="L179" i="15"/>
  <c r="K179" i="15"/>
  <c r="L172" i="15"/>
  <c r="L171" i="15" s="1"/>
  <c r="K172" i="15"/>
  <c r="K171" i="15" s="1"/>
  <c r="J172" i="15"/>
  <c r="I172" i="15"/>
  <c r="I171" i="15" s="1"/>
  <c r="J171" i="15"/>
  <c r="L167" i="15"/>
  <c r="L166" i="15" s="1"/>
  <c r="K167" i="15"/>
  <c r="K166" i="15" s="1"/>
  <c r="K165" i="15" s="1"/>
  <c r="J167" i="15"/>
  <c r="I167" i="15"/>
  <c r="I166" i="15" s="1"/>
  <c r="I165" i="15" s="1"/>
  <c r="J166" i="15"/>
  <c r="L163" i="15"/>
  <c r="K163" i="15"/>
  <c r="J163" i="15"/>
  <c r="J162" i="15" s="1"/>
  <c r="J161" i="15" s="1"/>
  <c r="I163" i="15"/>
  <c r="L162" i="15"/>
  <c r="L161" i="15" s="1"/>
  <c r="K162" i="15"/>
  <c r="K161" i="15" s="1"/>
  <c r="I162" i="15"/>
  <c r="I161" i="15" s="1"/>
  <c r="L158" i="15"/>
  <c r="K158" i="15"/>
  <c r="J158" i="15"/>
  <c r="J157" i="15" s="1"/>
  <c r="I158" i="15"/>
  <c r="I157" i="15" s="1"/>
  <c r="L157" i="15"/>
  <c r="K157" i="15"/>
  <c r="L153" i="15"/>
  <c r="K153" i="15"/>
  <c r="J153" i="15"/>
  <c r="J152" i="15" s="1"/>
  <c r="I153" i="15"/>
  <c r="L152" i="15"/>
  <c r="L151" i="15" s="1"/>
  <c r="L150" i="15" s="1"/>
  <c r="K152" i="15"/>
  <c r="I152" i="15"/>
  <c r="L147" i="15"/>
  <c r="K147" i="15"/>
  <c r="J147" i="15"/>
  <c r="J146" i="15" s="1"/>
  <c r="J145" i="15" s="1"/>
  <c r="I147" i="15"/>
  <c r="I146" i="15" s="1"/>
  <c r="I145" i="15" s="1"/>
  <c r="L146" i="15"/>
  <c r="L145" i="15" s="1"/>
  <c r="K146" i="15"/>
  <c r="K145" i="15" s="1"/>
  <c r="L143" i="15"/>
  <c r="L142" i="15" s="1"/>
  <c r="K143" i="15"/>
  <c r="K142" i="15" s="1"/>
  <c r="J143" i="15"/>
  <c r="I143" i="15"/>
  <c r="I142" i="15" s="1"/>
  <c r="J142" i="15"/>
  <c r="L139" i="15"/>
  <c r="L138" i="15" s="1"/>
  <c r="L137" i="15" s="1"/>
  <c r="K139" i="15"/>
  <c r="K138" i="15" s="1"/>
  <c r="K137" i="15" s="1"/>
  <c r="J139" i="15"/>
  <c r="I139" i="15"/>
  <c r="I138" i="15" s="1"/>
  <c r="I137" i="15" s="1"/>
  <c r="J138" i="15"/>
  <c r="J137" i="15" s="1"/>
  <c r="L134" i="15"/>
  <c r="K134" i="15"/>
  <c r="J134" i="15"/>
  <c r="J133" i="15" s="1"/>
  <c r="J132" i="15" s="1"/>
  <c r="J131" i="15" s="1"/>
  <c r="I134" i="15"/>
  <c r="L133" i="15"/>
  <c r="L132" i="15" s="1"/>
  <c r="K133" i="15"/>
  <c r="K132" i="15" s="1"/>
  <c r="I133" i="15"/>
  <c r="I132" i="15" s="1"/>
  <c r="L129" i="15"/>
  <c r="K129" i="15"/>
  <c r="J129" i="15"/>
  <c r="J128" i="15" s="1"/>
  <c r="J127" i="15" s="1"/>
  <c r="I129" i="15"/>
  <c r="I128" i="15" s="1"/>
  <c r="I127" i="15" s="1"/>
  <c r="L128" i="15"/>
  <c r="L127" i="15" s="1"/>
  <c r="K128" i="15"/>
  <c r="K127" i="15" s="1"/>
  <c r="L125" i="15"/>
  <c r="L124" i="15" s="1"/>
  <c r="L123" i="15" s="1"/>
  <c r="K125" i="15"/>
  <c r="K124" i="15" s="1"/>
  <c r="K123" i="15" s="1"/>
  <c r="J125" i="15"/>
  <c r="I125" i="15"/>
  <c r="I124" i="15" s="1"/>
  <c r="I123" i="15" s="1"/>
  <c r="J124" i="15"/>
  <c r="J123" i="15" s="1"/>
  <c r="L121" i="15"/>
  <c r="K121" i="15"/>
  <c r="J121" i="15"/>
  <c r="J120" i="15" s="1"/>
  <c r="J119" i="15" s="1"/>
  <c r="I121" i="15"/>
  <c r="I120" i="15" s="1"/>
  <c r="I119" i="15" s="1"/>
  <c r="L120" i="15"/>
  <c r="L119" i="15" s="1"/>
  <c r="K120" i="15"/>
  <c r="K119" i="15" s="1"/>
  <c r="L117" i="15"/>
  <c r="L116" i="15" s="1"/>
  <c r="L115" i="15" s="1"/>
  <c r="K117" i="15"/>
  <c r="K116" i="15" s="1"/>
  <c r="K115" i="15" s="1"/>
  <c r="J117" i="15"/>
  <c r="I117" i="15"/>
  <c r="I116" i="15" s="1"/>
  <c r="I115" i="15" s="1"/>
  <c r="J116" i="15"/>
  <c r="J115" i="15" s="1"/>
  <c r="L112" i="15"/>
  <c r="K112" i="15"/>
  <c r="J112" i="15"/>
  <c r="J111" i="15" s="1"/>
  <c r="J110" i="15" s="1"/>
  <c r="I112" i="15"/>
  <c r="I111" i="15" s="1"/>
  <c r="I110" i="15" s="1"/>
  <c r="L111" i="15"/>
  <c r="L110" i="15" s="1"/>
  <c r="K111" i="15"/>
  <c r="K110" i="15" s="1"/>
  <c r="L106" i="15"/>
  <c r="K106" i="15"/>
  <c r="J106" i="15"/>
  <c r="J105" i="15" s="1"/>
  <c r="I106" i="15"/>
  <c r="L105" i="15"/>
  <c r="K105" i="15"/>
  <c r="I105" i="15"/>
  <c r="L102" i="15"/>
  <c r="K102" i="15"/>
  <c r="J102" i="15"/>
  <c r="J101" i="15" s="1"/>
  <c r="J100" i="15" s="1"/>
  <c r="I102" i="15"/>
  <c r="I101" i="15" s="1"/>
  <c r="I100" i="15" s="1"/>
  <c r="L101" i="15"/>
  <c r="L100" i="15" s="1"/>
  <c r="K101" i="15"/>
  <c r="K100" i="15" s="1"/>
  <c r="L97" i="15"/>
  <c r="L96" i="15" s="1"/>
  <c r="L95" i="15" s="1"/>
  <c r="K97" i="15"/>
  <c r="K96" i="15" s="1"/>
  <c r="K95" i="15" s="1"/>
  <c r="J97" i="15"/>
  <c r="I97" i="15"/>
  <c r="I96" i="15" s="1"/>
  <c r="I95" i="15" s="1"/>
  <c r="J96" i="15"/>
  <c r="J95" i="15" s="1"/>
  <c r="L92" i="15"/>
  <c r="K92" i="15"/>
  <c r="J92" i="15"/>
  <c r="J91" i="15" s="1"/>
  <c r="J90" i="15" s="1"/>
  <c r="I92" i="15"/>
  <c r="I91" i="15" s="1"/>
  <c r="I90" i="15" s="1"/>
  <c r="L91" i="15"/>
  <c r="L90" i="15" s="1"/>
  <c r="K91" i="15"/>
  <c r="K90" i="15" s="1"/>
  <c r="L85" i="15"/>
  <c r="K85" i="15"/>
  <c r="J85" i="15"/>
  <c r="J84" i="15" s="1"/>
  <c r="J83" i="15" s="1"/>
  <c r="J82" i="15" s="1"/>
  <c r="I85" i="15"/>
  <c r="L84" i="15"/>
  <c r="L83" i="15" s="1"/>
  <c r="L82" i="15" s="1"/>
  <c r="K84" i="15"/>
  <c r="K83" i="15" s="1"/>
  <c r="K82" i="15" s="1"/>
  <c r="I84" i="15"/>
  <c r="I83" i="15" s="1"/>
  <c r="I82" i="15" s="1"/>
  <c r="L80" i="15"/>
  <c r="K80" i="15"/>
  <c r="J80" i="15"/>
  <c r="J79" i="15" s="1"/>
  <c r="J78" i="15" s="1"/>
  <c r="I80" i="15"/>
  <c r="I79" i="15" s="1"/>
  <c r="I78" i="15" s="1"/>
  <c r="L79" i="15"/>
  <c r="L78" i="15" s="1"/>
  <c r="K79" i="15"/>
  <c r="K78" i="15" s="1"/>
  <c r="L74" i="15"/>
  <c r="L73" i="15" s="1"/>
  <c r="K74" i="15"/>
  <c r="K73" i="15" s="1"/>
  <c r="J74" i="15"/>
  <c r="I74" i="15"/>
  <c r="I73" i="15" s="1"/>
  <c r="J73" i="15"/>
  <c r="L69" i="15"/>
  <c r="L68" i="15" s="1"/>
  <c r="K69" i="15"/>
  <c r="K68" i="15" s="1"/>
  <c r="J69" i="15"/>
  <c r="I69" i="15"/>
  <c r="I68" i="15" s="1"/>
  <c r="J68" i="15"/>
  <c r="L64" i="15"/>
  <c r="L63" i="15" s="1"/>
  <c r="L62" i="15" s="1"/>
  <c r="L61" i="15" s="1"/>
  <c r="K64" i="15"/>
  <c r="K63" i="15" s="1"/>
  <c r="J64" i="15"/>
  <c r="I64" i="15"/>
  <c r="I63" i="15" s="1"/>
  <c r="J63" i="15"/>
  <c r="J62" i="15" s="1"/>
  <c r="J61" i="15" s="1"/>
  <c r="L45" i="15"/>
  <c r="L44" i="15" s="1"/>
  <c r="L43" i="15" s="1"/>
  <c r="L42" i="15" s="1"/>
  <c r="K45" i="15"/>
  <c r="K44" i="15" s="1"/>
  <c r="K43" i="15" s="1"/>
  <c r="K42" i="15" s="1"/>
  <c r="J45" i="15"/>
  <c r="I45" i="15"/>
  <c r="I44" i="15" s="1"/>
  <c r="I43" i="15" s="1"/>
  <c r="I42" i="15" s="1"/>
  <c r="J44" i="15"/>
  <c r="J43" i="15" s="1"/>
  <c r="J42" i="15" s="1"/>
  <c r="L40" i="15"/>
  <c r="L39" i="15" s="1"/>
  <c r="L38" i="15" s="1"/>
  <c r="K40" i="15"/>
  <c r="K39" i="15" s="1"/>
  <c r="K38" i="15" s="1"/>
  <c r="J40" i="15"/>
  <c r="I40" i="15"/>
  <c r="I39" i="15" s="1"/>
  <c r="I38" i="15" s="1"/>
  <c r="J39" i="15"/>
  <c r="J38" i="15" s="1"/>
  <c r="L36" i="15"/>
  <c r="K36" i="15"/>
  <c r="J36" i="15"/>
  <c r="I36" i="15"/>
  <c r="L34" i="15"/>
  <c r="L33" i="15" s="1"/>
  <c r="L32" i="15" s="1"/>
  <c r="K34" i="15"/>
  <c r="K33" i="15" s="1"/>
  <c r="K32" i="15" s="1"/>
  <c r="J34" i="15"/>
  <c r="I34" i="15"/>
  <c r="I33" i="15" s="1"/>
  <c r="I32" i="15" s="1"/>
  <c r="J33" i="15"/>
  <c r="J32" i="15" s="1"/>
  <c r="L357" i="12"/>
  <c r="L356" i="12" s="1"/>
  <c r="K357" i="12"/>
  <c r="K356" i="12" s="1"/>
  <c r="J357" i="12"/>
  <c r="J356" i="12" s="1"/>
  <c r="I357" i="12"/>
  <c r="I356" i="12"/>
  <c r="L354" i="12"/>
  <c r="L353" i="12" s="1"/>
  <c r="K354" i="12"/>
  <c r="K353" i="12" s="1"/>
  <c r="J354" i="12"/>
  <c r="J353" i="12" s="1"/>
  <c r="I354" i="12"/>
  <c r="I353" i="12" s="1"/>
  <c r="L351" i="12"/>
  <c r="L350" i="12" s="1"/>
  <c r="K351" i="12"/>
  <c r="K350" i="12" s="1"/>
  <c r="J351" i="12"/>
  <c r="J350" i="12" s="1"/>
  <c r="I351" i="12"/>
  <c r="I350" i="12"/>
  <c r="L347" i="12"/>
  <c r="L346" i="12" s="1"/>
  <c r="K347" i="12"/>
  <c r="K346" i="12" s="1"/>
  <c r="J347" i="12"/>
  <c r="J346" i="12" s="1"/>
  <c r="I347" i="12"/>
  <c r="I346" i="12" s="1"/>
  <c r="L343" i="12"/>
  <c r="L342" i="12" s="1"/>
  <c r="K343" i="12"/>
  <c r="K342" i="12" s="1"/>
  <c r="J343" i="12"/>
  <c r="J342" i="12" s="1"/>
  <c r="I343" i="12"/>
  <c r="I342" i="12"/>
  <c r="L339" i="12"/>
  <c r="L338" i="12" s="1"/>
  <c r="K339" i="12"/>
  <c r="K338" i="12" s="1"/>
  <c r="J339" i="12"/>
  <c r="J338" i="12" s="1"/>
  <c r="I339" i="12"/>
  <c r="I338" i="12" s="1"/>
  <c r="L335" i="12"/>
  <c r="K335" i="12"/>
  <c r="J335" i="12"/>
  <c r="I335" i="12"/>
  <c r="L332" i="12"/>
  <c r="K332" i="12"/>
  <c r="J332" i="12"/>
  <c r="I332" i="12"/>
  <c r="L330" i="12"/>
  <c r="L329" i="12" s="1"/>
  <c r="K330" i="12"/>
  <c r="K329" i="12" s="1"/>
  <c r="J330" i="12"/>
  <c r="J329" i="12" s="1"/>
  <c r="I330" i="12"/>
  <c r="I329" i="12"/>
  <c r="L325" i="12"/>
  <c r="K325" i="12"/>
  <c r="J325" i="12"/>
  <c r="I325" i="12"/>
  <c r="I324" i="12" s="1"/>
  <c r="L324" i="12"/>
  <c r="K324" i="12"/>
  <c r="J324" i="12"/>
  <c r="L322" i="12"/>
  <c r="K322" i="12"/>
  <c r="J322" i="12"/>
  <c r="I322" i="12"/>
  <c r="I321" i="12" s="1"/>
  <c r="L321" i="12"/>
  <c r="K321" i="12"/>
  <c r="J321" i="12"/>
  <c r="L319" i="12"/>
  <c r="K319" i="12"/>
  <c r="J319" i="12"/>
  <c r="I319" i="12"/>
  <c r="I318" i="12" s="1"/>
  <c r="L318" i="12"/>
  <c r="K318" i="12"/>
  <c r="J318" i="12"/>
  <c r="L315" i="12"/>
  <c r="K315" i="12"/>
  <c r="J315" i="12"/>
  <c r="I315" i="12"/>
  <c r="I314" i="12" s="1"/>
  <c r="L314" i="12"/>
  <c r="K314" i="12"/>
  <c r="J314" i="12"/>
  <c r="L311" i="12"/>
  <c r="K311" i="12"/>
  <c r="J311" i="12"/>
  <c r="I311" i="12"/>
  <c r="I310" i="12" s="1"/>
  <c r="L310" i="12"/>
  <c r="K310" i="12"/>
  <c r="J310" i="12"/>
  <c r="L307" i="12"/>
  <c r="K307" i="12"/>
  <c r="J307" i="12"/>
  <c r="I307" i="12"/>
  <c r="I306" i="12" s="1"/>
  <c r="L306" i="12"/>
  <c r="K306" i="12"/>
  <c r="J306" i="12"/>
  <c r="L303" i="12"/>
  <c r="K303" i="12"/>
  <c r="J303" i="12"/>
  <c r="I303" i="12"/>
  <c r="L300" i="12"/>
  <c r="K300" i="12"/>
  <c r="J300" i="12"/>
  <c r="I300" i="12"/>
  <c r="L298" i="12"/>
  <c r="K298" i="12"/>
  <c r="J298" i="12"/>
  <c r="I298" i="12"/>
  <c r="I297" i="12" s="1"/>
  <c r="L297" i="12"/>
  <c r="K297" i="12"/>
  <c r="K296" i="12" s="1"/>
  <c r="J297" i="12"/>
  <c r="L292" i="12"/>
  <c r="K292" i="12"/>
  <c r="K291" i="12" s="1"/>
  <c r="J292" i="12"/>
  <c r="J291" i="12" s="1"/>
  <c r="I292" i="12"/>
  <c r="I291" i="12" s="1"/>
  <c r="L291" i="12"/>
  <c r="L289" i="12"/>
  <c r="K289" i="12"/>
  <c r="J289" i="12"/>
  <c r="I289" i="12"/>
  <c r="I288" i="12" s="1"/>
  <c r="L288" i="12"/>
  <c r="K288" i="12"/>
  <c r="J288" i="12"/>
  <c r="L286" i="12"/>
  <c r="K286" i="12"/>
  <c r="J286" i="12"/>
  <c r="I286" i="12"/>
  <c r="I285" i="12" s="1"/>
  <c r="L285" i="12"/>
  <c r="K285" i="12"/>
  <c r="J285" i="12"/>
  <c r="L282" i="12"/>
  <c r="K282" i="12"/>
  <c r="J282" i="12"/>
  <c r="I282" i="12"/>
  <c r="I281" i="12" s="1"/>
  <c r="L281" i="12"/>
  <c r="K281" i="12"/>
  <c r="J281" i="12"/>
  <c r="L278" i="12"/>
  <c r="K278" i="12"/>
  <c r="J278" i="12"/>
  <c r="I278" i="12"/>
  <c r="I277" i="12" s="1"/>
  <c r="L277" i="12"/>
  <c r="K277" i="12"/>
  <c r="J277" i="12"/>
  <c r="L274" i="12"/>
  <c r="K274" i="12"/>
  <c r="J274" i="12"/>
  <c r="I274" i="12"/>
  <c r="I273" i="12" s="1"/>
  <c r="L273" i="12"/>
  <c r="K273" i="12"/>
  <c r="J273" i="12"/>
  <c r="L270" i="12"/>
  <c r="K270" i="12"/>
  <c r="J270" i="12"/>
  <c r="I270" i="12"/>
  <c r="L267" i="12"/>
  <c r="K267" i="12"/>
  <c r="J267" i="12"/>
  <c r="I267" i="12"/>
  <c r="L265" i="12"/>
  <c r="K265" i="12"/>
  <c r="K264" i="12" s="1"/>
  <c r="J265" i="12"/>
  <c r="I265" i="12"/>
  <c r="I264" i="12" s="1"/>
  <c r="L264" i="12"/>
  <c r="J264" i="12"/>
  <c r="L260" i="12"/>
  <c r="L259" i="12" s="1"/>
  <c r="K260" i="12"/>
  <c r="K259" i="12" s="1"/>
  <c r="J260" i="12"/>
  <c r="J259" i="12" s="1"/>
  <c r="I260" i="12"/>
  <c r="I259" i="12"/>
  <c r="L257" i="12"/>
  <c r="L256" i="12" s="1"/>
  <c r="K257" i="12"/>
  <c r="K256" i="12" s="1"/>
  <c r="J257" i="12"/>
  <c r="J256" i="12" s="1"/>
  <c r="I257" i="12"/>
  <c r="I256" i="12" s="1"/>
  <c r="L254" i="12"/>
  <c r="L253" i="12" s="1"/>
  <c r="K254" i="12"/>
  <c r="J254" i="12"/>
  <c r="J253" i="12" s="1"/>
  <c r="I254" i="12"/>
  <c r="K253" i="12"/>
  <c r="I253" i="12"/>
  <c r="L250" i="12"/>
  <c r="L249" i="12" s="1"/>
  <c r="K250" i="12"/>
  <c r="J250" i="12"/>
  <c r="J249" i="12" s="1"/>
  <c r="I250" i="12"/>
  <c r="K249" i="12"/>
  <c r="I249" i="12"/>
  <c r="L246" i="12"/>
  <c r="L245" i="12" s="1"/>
  <c r="K246" i="12"/>
  <c r="J246" i="12"/>
  <c r="J245" i="12" s="1"/>
  <c r="I246" i="12"/>
  <c r="K245" i="12"/>
  <c r="I245" i="12"/>
  <c r="L242" i="12"/>
  <c r="L241" i="12" s="1"/>
  <c r="K242" i="12"/>
  <c r="K241" i="12" s="1"/>
  <c r="J242" i="12"/>
  <c r="J241" i="12" s="1"/>
  <c r="I242" i="12"/>
  <c r="I241" i="12"/>
  <c r="L238" i="12"/>
  <c r="K238" i="12"/>
  <c r="J238" i="12"/>
  <c r="I238" i="12"/>
  <c r="L235" i="12"/>
  <c r="K235" i="12"/>
  <c r="J235" i="12"/>
  <c r="I235" i="12"/>
  <c r="L233" i="12"/>
  <c r="L232" i="12" s="1"/>
  <c r="K233" i="12"/>
  <c r="K232" i="12" s="1"/>
  <c r="J233" i="12"/>
  <c r="J232" i="12" s="1"/>
  <c r="I233" i="12"/>
  <c r="I232" i="12" s="1"/>
  <c r="L226" i="12"/>
  <c r="L225" i="12" s="1"/>
  <c r="L224" i="12" s="1"/>
  <c r="K226" i="12"/>
  <c r="K225" i="12" s="1"/>
  <c r="K224" i="12" s="1"/>
  <c r="J226" i="12"/>
  <c r="J225" i="12" s="1"/>
  <c r="J224" i="12" s="1"/>
  <c r="I226" i="12"/>
  <c r="I225" i="12"/>
  <c r="I224" i="12" s="1"/>
  <c r="L222" i="12"/>
  <c r="K222" i="12"/>
  <c r="J222" i="12"/>
  <c r="I222" i="12"/>
  <c r="I221" i="12" s="1"/>
  <c r="I220" i="12" s="1"/>
  <c r="L221" i="12"/>
  <c r="L220" i="12" s="1"/>
  <c r="K221" i="12"/>
  <c r="K220" i="12" s="1"/>
  <c r="J221" i="12"/>
  <c r="J220" i="12" s="1"/>
  <c r="L213" i="12"/>
  <c r="L212" i="12" s="1"/>
  <c r="K213" i="12"/>
  <c r="K212" i="12" s="1"/>
  <c r="J213" i="12"/>
  <c r="J212" i="12" s="1"/>
  <c r="I213" i="12"/>
  <c r="I212" i="12"/>
  <c r="L210" i="12"/>
  <c r="L209" i="12" s="1"/>
  <c r="K210" i="12"/>
  <c r="K209" i="12" s="1"/>
  <c r="J210" i="12"/>
  <c r="J209" i="12" s="1"/>
  <c r="I210" i="12"/>
  <c r="I209" i="12" s="1"/>
  <c r="I208" i="12" s="1"/>
  <c r="L203" i="12"/>
  <c r="K203" i="12"/>
  <c r="J203" i="12"/>
  <c r="I203" i="12"/>
  <c r="I202" i="12" s="1"/>
  <c r="I201" i="12" s="1"/>
  <c r="L202" i="12"/>
  <c r="L201" i="12" s="1"/>
  <c r="K202" i="12"/>
  <c r="K201" i="12" s="1"/>
  <c r="J202" i="12"/>
  <c r="J201" i="12" s="1"/>
  <c r="L199" i="12"/>
  <c r="L198" i="12" s="1"/>
  <c r="K199" i="12"/>
  <c r="K198" i="12" s="1"/>
  <c r="J199" i="12"/>
  <c r="J198" i="12" s="1"/>
  <c r="I199" i="12"/>
  <c r="I198" i="12" s="1"/>
  <c r="L194" i="12"/>
  <c r="L193" i="12" s="1"/>
  <c r="K194" i="12"/>
  <c r="K193" i="12" s="1"/>
  <c r="J194" i="12"/>
  <c r="J193" i="12" s="1"/>
  <c r="I194" i="12"/>
  <c r="I193" i="12"/>
  <c r="P188" i="12"/>
  <c r="O188" i="12"/>
  <c r="N188" i="12"/>
  <c r="M188" i="12"/>
  <c r="L188" i="12"/>
  <c r="K188" i="12"/>
  <c r="J188" i="12"/>
  <c r="I188" i="12"/>
  <c r="I187" i="12" s="1"/>
  <c r="L187" i="12"/>
  <c r="K187" i="12"/>
  <c r="J187" i="12"/>
  <c r="L183" i="12"/>
  <c r="K183" i="12"/>
  <c r="J183" i="12"/>
  <c r="I183" i="12"/>
  <c r="I182" i="12" s="1"/>
  <c r="L182" i="12"/>
  <c r="K182" i="12"/>
  <c r="J182" i="12"/>
  <c r="L180" i="12"/>
  <c r="K180" i="12"/>
  <c r="J180" i="12"/>
  <c r="I180" i="12"/>
  <c r="I179" i="12" s="1"/>
  <c r="L179" i="12"/>
  <c r="K179" i="12"/>
  <c r="J179" i="12"/>
  <c r="L172" i="12"/>
  <c r="L171" i="12" s="1"/>
  <c r="K172" i="12"/>
  <c r="K171" i="12" s="1"/>
  <c r="J172" i="12"/>
  <c r="J171" i="12" s="1"/>
  <c r="I172" i="12"/>
  <c r="I171" i="12"/>
  <c r="L167" i="12"/>
  <c r="L166" i="12" s="1"/>
  <c r="K167" i="12"/>
  <c r="K166" i="12" s="1"/>
  <c r="J167" i="12"/>
  <c r="J166" i="12" s="1"/>
  <c r="I167" i="12"/>
  <c r="I166" i="12" s="1"/>
  <c r="I165" i="12" s="1"/>
  <c r="L163" i="12"/>
  <c r="K163" i="12"/>
  <c r="J163" i="12"/>
  <c r="I163" i="12"/>
  <c r="I162" i="12" s="1"/>
  <c r="I161" i="12" s="1"/>
  <c r="L162" i="12"/>
  <c r="L161" i="12" s="1"/>
  <c r="K162" i="12"/>
  <c r="J162" i="12"/>
  <c r="J161" i="12" s="1"/>
  <c r="K161" i="12"/>
  <c r="L158" i="12"/>
  <c r="K158" i="12"/>
  <c r="J158" i="12"/>
  <c r="I158" i="12"/>
  <c r="I157" i="12" s="1"/>
  <c r="L157" i="12"/>
  <c r="K157" i="12"/>
  <c r="J157" i="12"/>
  <c r="L153" i="12"/>
  <c r="K153" i="12"/>
  <c r="K152" i="12" s="1"/>
  <c r="K151" i="12" s="1"/>
  <c r="K150" i="12" s="1"/>
  <c r="J153" i="12"/>
  <c r="I153" i="12"/>
  <c r="I152" i="12" s="1"/>
  <c r="L152" i="12"/>
  <c r="J152" i="12"/>
  <c r="J151" i="12" s="1"/>
  <c r="J150" i="12" s="1"/>
  <c r="L147" i="12"/>
  <c r="K147" i="12"/>
  <c r="K146" i="12" s="1"/>
  <c r="K145" i="12" s="1"/>
  <c r="J147" i="12"/>
  <c r="I147" i="12"/>
  <c r="I146" i="12" s="1"/>
  <c r="I145" i="12" s="1"/>
  <c r="L146" i="12"/>
  <c r="L145" i="12" s="1"/>
  <c r="J146" i="12"/>
  <c r="J145" i="12" s="1"/>
  <c r="L143" i="12"/>
  <c r="L142" i="12" s="1"/>
  <c r="K143" i="12"/>
  <c r="K142" i="12" s="1"/>
  <c r="J143" i="12"/>
  <c r="J142" i="12" s="1"/>
  <c r="I143" i="12"/>
  <c r="I142" i="12"/>
  <c r="L139" i="12"/>
  <c r="L138" i="12" s="1"/>
  <c r="L137" i="12" s="1"/>
  <c r="K139" i="12"/>
  <c r="K138" i="12" s="1"/>
  <c r="K137" i="12" s="1"/>
  <c r="J139" i="12"/>
  <c r="J138" i="12" s="1"/>
  <c r="J137" i="12" s="1"/>
  <c r="I139" i="12"/>
  <c r="I138" i="12"/>
  <c r="I137" i="12" s="1"/>
  <c r="L134" i="12"/>
  <c r="K134" i="12"/>
  <c r="K133" i="12" s="1"/>
  <c r="K132" i="12" s="1"/>
  <c r="J134" i="12"/>
  <c r="I134" i="12"/>
  <c r="I133" i="12" s="1"/>
  <c r="I132" i="12" s="1"/>
  <c r="L133" i="12"/>
  <c r="L132" i="12" s="1"/>
  <c r="L131" i="12" s="1"/>
  <c r="J133" i="12"/>
  <c r="J132" i="12" s="1"/>
  <c r="L129" i="12"/>
  <c r="K129" i="12"/>
  <c r="K128" i="12" s="1"/>
  <c r="K127" i="12" s="1"/>
  <c r="J129" i="12"/>
  <c r="I129" i="12"/>
  <c r="I128" i="12" s="1"/>
  <c r="I127" i="12" s="1"/>
  <c r="L128" i="12"/>
  <c r="L127" i="12" s="1"/>
  <c r="J128" i="12"/>
  <c r="J127" i="12" s="1"/>
  <c r="L125" i="12"/>
  <c r="L124" i="12" s="1"/>
  <c r="L123" i="12" s="1"/>
  <c r="K125" i="12"/>
  <c r="K124" i="12" s="1"/>
  <c r="K123" i="12" s="1"/>
  <c r="J125" i="12"/>
  <c r="J124" i="12" s="1"/>
  <c r="J123" i="12" s="1"/>
  <c r="I125" i="12"/>
  <c r="I124" i="12"/>
  <c r="I123" i="12" s="1"/>
  <c r="L121" i="12"/>
  <c r="K121" i="12"/>
  <c r="K120" i="12" s="1"/>
  <c r="K119" i="12" s="1"/>
  <c r="J121" i="12"/>
  <c r="I121" i="12"/>
  <c r="I120" i="12" s="1"/>
  <c r="I119" i="12" s="1"/>
  <c r="L120" i="12"/>
  <c r="L119" i="12" s="1"/>
  <c r="J120" i="12"/>
  <c r="J119" i="12" s="1"/>
  <c r="L117" i="12"/>
  <c r="L116" i="12" s="1"/>
  <c r="L115" i="12" s="1"/>
  <c r="K117" i="12"/>
  <c r="K116" i="12" s="1"/>
  <c r="K115" i="12" s="1"/>
  <c r="J117" i="12"/>
  <c r="J116" i="12" s="1"/>
  <c r="J115" i="12" s="1"/>
  <c r="I117" i="12"/>
  <c r="I116" i="12"/>
  <c r="I115" i="12" s="1"/>
  <c r="L112" i="12"/>
  <c r="K112" i="12"/>
  <c r="K111" i="12" s="1"/>
  <c r="K110" i="12" s="1"/>
  <c r="J112" i="12"/>
  <c r="I112" i="12"/>
  <c r="I111" i="12" s="1"/>
  <c r="I110" i="12" s="1"/>
  <c r="I109" i="12" s="1"/>
  <c r="L111" i="12"/>
  <c r="L110" i="12" s="1"/>
  <c r="J111" i="12"/>
  <c r="J110" i="12" s="1"/>
  <c r="L106" i="12"/>
  <c r="K106" i="12"/>
  <c r="K105" i="12" s="1"/>
  <c r="J106" i="12"/>
  <c r="I106" i="12"/>
  <c r="I105" i="12" s="1"/>
  <c r="L105" i="12"/>
  <c r="J105" i="12"/>
  <c r="L102" i="12"/>
  <c r="K102" i="12"/>
  <c r="K101" i="12" s="1"/>
  <c r="K100" i="12" s="1"/>
  <c r="J102" i="12"/>
  <c r="I102" i="12"/>
  <c r="I101" i="12" s="1"/>
  <c r="I100" i="12" s="1"/>
  <c r="L101" i="12"/>
  <c r="L100" i="12" s="1"/>
  <c r="J101" i="12"/>
  <c r="J100" i="12" s="1"/>
  <c r="L97" i="12"/>
  <c r="L96" i="12" s="1"/>
  <c r="L95" i="12" s="1"/>
  <c r="K97" i="12"/>
  <c r="K96" i="12" s="1"/>
  <c r="K95" i="12" s="1"/>
  <c r="J97" i="12"/>
  <c r="J96" i="12" s="1"/>
  <c r="J95" i="12" s="1"/>
  <c r="I97" i="12"/>
  <c r="I96" i="12"/>
  <c r="I95" i="12" s="1"/>
  <c r="L92" i="12"/>
  <c r="K92" i="12"/>
  <c r="K91" i="12" s="1"/>
  <c r="K90" i="12" s="1"/>
  <c r="J92" i="12"/>
  <c r="I92" i="12"/>
  <c r="I91" i="12" s="1"/>
  <c r="I90" i="12" s="1"/>
  <c r="I89" i="12" s="1"/>
  <c r="L91" i="12"/>
  <c r="L90" i="12" s="1"/>
  <c r="J91" i="12"/>
  <c r="J90" i="12" s="1"/>
  <c r="L85" i="12"/>
  <c r="K85" i="12"/>
  <c r="K84" i="12" s="1"/>
  <c r="K83" i="12" s="1"/>
  <c r="K82" i="12" s="1"/>
  <c r="J85" i="12"/>
  <c r="I85" i="12"/>
  <c r="I84" i="12" s="1"/>
  <c r="I83" i="12" s="1"/>
  <c r="I82" i="12" s="1"/>
  <c r="L84" i="12"/>
  <c r="L83" i="12" s="1"/>
  <c r="L82" i="12" s="1"/>
  <c r="J84" i="12"/>
  <c r="J83" i="12" s="1"/>
  <c r="J82" i="12" s="1"/>
  <c r="L80" i="12"/>
  <c r="K80" i="12"/>
  <c r="K79" i="12" s="1"/>
  <c r="K78" i="12" s="1"/>
  <c r="J80" i="12"/>
  <c r="I80" i="12"/>
  <c r="I79" i="12" s="1"/>
  <c r="I78" i="12" s="1"/>
  <c r="L79" i="12"/>
  <c r="L78" i="12" s="1"/>
  <c r="J79" i="12"/>
  <c r="J78" i="12" s="1"/>
  <c r="L74" i="12"/>
  <c r="L73" i="12" s="1"/>
  <c r="K74" i="12"/>
  <c r="K73" i="12" s="1"/>
  <c r="J74" i="12"/>
  <c r="J73" i="12" s="1"/>
  <c r="I74" i="12"/>
  <c r="I73" i="12"/>
  <c r="L69" i="12"/>
  <c r="L68" i="12" s="1"/>
  <c r="K69" i="12"/>
  <c r="K68" i="12" s="1"/>
  <c r="J69" i="12"/>
  <c r="J68" i="12" s="1"/>
  <c r="I69" i="12"/>
  <c r="I68" i="12"/>
  <c r="L64" i="12"/>
  <c r="L63" i="12" s="1"/>
  <c r="L62" i="12" s="1"/>
  <c r="L61" i="12" s="1"/>
  <c r="K64" i="12"/>
  <c r="K63" i="12" s="1"/>
  <c r="K62" i="12" s="1"/>
  <c r="K61" i="12" s="1"/>
  <c r="J64" i="12"/>
  <c r="J63" i="12" s="1"/>
  <c r="J62" i="12" s="1"/>
  <c r="J61" i="12" s="1"/>
  <c r="I64" i="12"/>
  <c r="I63" i="12"/>
  <c r="I62" i="12" s="1"/>
  <c r="I61" i="12" s="1"/>
  <c r="L45" i="12"/>
  <c r="L44" i="12" s="1"/>
  <c r="L43" i="12" s="1"/>
  <c r="L42" i="12" s="1"/>
  <c r="K45" i="12"/>
  <c r="K44" i="12" s="1"/>
  <c r="K43" i="12" s="1"/>
  <c r="K42" i="12" s="1"/>
  <c r="J45" i="12"/>
  <c r="J44" i="12" s="1"/>
  <c r="J43" i="12" s="1"/>
  <c r="J42" i="12" s="1"/>
  <c r="I45" i="12"/>
  <c r="I44" i="12"/>
  <c r="I43" i="12" s="1"/>
  <c r="I42" i="12" s="1"/>
  <c r="L40" i="12"/>
  <c r="L39" i="12" s="1"/>
  <c r="L38" i="12" s="1"/>
  <c r="K40" i="12"/>
  <c r="K39" i="12" s="1"/>
  <c r="K38" i="12" s="1"/>
  <c r="J40" i="12"/>
  <c r="J39" i="12" s="1"/>
  <c r="J38" i="12" s="1"/>
  <c r="I40" i="12"/>
  <c r="I39" i="12"/>
  <c r="I38" i="12" s="1"/>
  <c r="L36" i="12"/>
  <c r="K36" i="12"/>
  <c r="J36" i="12"/>
  <c r="I36" i="12"/>
  <c r="L34" i="12"/>
  <c r="L33" i="12" s="1"/>
  <c r="L32" i="12" s="1"/>
  <c r="L31" i="12" s="1"/>
  <c r="K34" i="12"/>
  <c r="K33" i="12" s="1"/>
  <c r="K32" i="12" s="1"/>
  <c r="J34" i="12"/>
  <c r="J33" i="12" s="1"/>
  <c r="J32" i="12" s="1"/>
  <c r="J31" i="12" s="1"/>
  <c r="I34" i="12"/>
  <c r="I33" i="12"/>
  <c r="I32" i="12" s="1"/>
  <c r="I31" i="12" s="1"/>
  <c r="L357" i="11"/>
  <c r="L356" i="11" s="1"/>
  <c r="K357" i="11"/>
  <c r="J357" i="11"/>
  <c r="J356" i="11" s="1"/>
  <c r="I357" i="11"/>
  <c r="K356" i="11"/>
  <c r="I356" i="11"/>
  <c r="L354" i="11"/>
  <c r="L353" i="11" s="1"/>
  <c r="K354" i="11"/>
  <c r="J354" i="11"/>
  <c r="J353" i="11" s="1"/>
  <c r="I354" i="11"/>
  <c r="K353" i="11"/>
  <c r="I353" i="11"/>
  <c r="L351" i="11"/>
  <c r="L350" i="11" s="1"/>
  <c r="K351" i="11"/>
  <c r="J351" i="11"/>
  <c r="J350" i="11" s="1"/>
  <c r="I351" i="11"/>
  <c r="K350" i="11"/>
  <c r="I350" i="11"/>
  <c r="L347" i="11"/>
  <c r="L346" i="11" s="1"/>
  <c r="K347" i="11"/>
  <c r="J347" i="11"/>
  <c r="J346" i="11" s="1"/>
  <c r="I347" i="11"/>
  <c r="K346" i="11"/>
  <c r="I346" i="11"/>
  <c r="L343" i="11"/>
  <c r="L342" i="11" s="1"/>
  <c r="K343" i="11"/>
  <c r="J343" i="11"/>
  <c r="J342" i="11" s="1"/>
  <c r="I343" i="11"/>
  <c r="K342" i="11"/>
  <c r="I342" i="11"/>
  <c r="L339" i="11"/>
  <c r="L338" i="11" s="1"/>
  <c r="K339" i="11"/>
  <c r="J339" i="11"/>
  <c r="J338" i="11" s="1"/>
  <c r="I339" i="11"/>
  <c r="K338" i="11"/>
  <c r="I338" i="11"/>
  <c r="L335" i="11"/>
  <c r="K335" i="11"/>
  <c r="J335" i="11"/>
  <c r="I335" i="11"/>
  <c r="L332" i="11"/>
  <c r="K332" i="11"/>
  <c r="J332" i="11"/>
  <c r="I332" i="11"/>
  <c r="L330" i="11"/>
  <c r="L329" i="11" s="1"/>
  <c r="L328" i="11" s="1"/>
  <c r="K330" i="11"/>
  <c r="J330" i="11"/>
  <c r="J329" i="11" s="1"/>
  <c r="I330" i="11"/>
  <c r="K329" i="11"/>
  <c r="K328" i="11" s="1"/>
  <c r="I329" i="11"/>
  <c r="I328" i="11" s="1"/>
  <c r="L325" i="11"/>
  <c r="K325" i="11"/>
  <c r="K324" i="11" s="1"/>
  <c r="J325" i="11"/>
  <c r="J324" i="11" s="1"/>
  <c r="I325" i="11"/>
  <c r="I324" i="11" s="1"/>
  <c r="L324" i="11"/>
  <c r="L322" i="11"/>
  <c r="K322" i="11"/>
  <c r="K321" i="11" s="1"/>
  <c r="J322" i="11"/>
  <c r="J321" i="11" s="1"/>
  <c r="I322" i="11"/>
  <c r="I321" i="11" s="1"/>
  <c r="L321" i="11"/>
  <c r="L319" i="11"/>
  <c r="K319" i="11"/>
  <c r="K318" i="11" s="1"/>
  <c r="J319" i="11"/>
  <c r="J318" i="11" s="1"/>
  <c r="I319" i="11"/>
  <c r="I318" i="11" s="1"/>
  <c r="L318" i="11"/>
  <c r="L315" i="11"/>
  <c r="K315" i="11"/>
  <c r="K314" i="11" s="1"/>
  <c r="J315" i="11"/>
  <c r="J314" i="11" s="1"/>
  <c r="I315" i="11"/>
  <c r="I314" i="11" s="1"/>
  <c r="L314" i="11"/>
  <c r="L311" i="11"/>
  <c r="K311" i="11"/>
  <c r="K310" i="11" s="1"/>
  <c r="J311" i="11"/>
  <c r="J310" i="11" s="1"/>
  <c r="I311" i="11"/>
  <c r="I310" i="11" s="1"/>
  <c r="L310" i="11"/>
  <c r="L307" i="11"/>
  <c r="K307" i="11"/>
  <c r="K306" i="11" s="1"/>
  <c r="J307" i="11"/>
  <c r="J306" i="11" s="1"/>
  <c r="I307" i="11"/>
  <c r="I306" i="11" s="1"/>
  <c r="L306" i="11"/>
  <c r="L303" i="11"/>
  <c r="K303" i="11"/>
  <c r="J303" i="11"/>
  <c r="I303" i="11"/>
  <c r="L300" i="11"/>
  <c r="K300" i="11"/>
  <c r="J300" i="11"/>
  <c r="I300" i="11"/>
  <c r="L298" i="11"/>
  <c r="K298" i="11"/>
  <c r="K297" i="11" s="1"/>
  <c r="K296" i="11" s="1"/>
  <c r="J298" i="11"/>
  <c r="J297" i="11" s="1"/>
  <c r="I298" i="11"/>
  <c r="I297" i="11" s="1"/>
  <c r="L297" i="11"/>
  <c r="L296" i="11" s="1"/>
  <c r="L292" i="11"/>
  <c r="K292" i="11"/>
  <c r="K291" i="11" s="1"/>
  <c r="J292" i="11"/>
  <c r="J291" i="11" s="1"/>
  <c r="I292" i="11"/>
  <c r="I291" i="11" s="1"/>
  <c r="L291" i="11"/>
  <c r="L289" i="11"/>
  <c r="K289" i="11"/>
  <c r="K288" i="11" s="1"/>
  <c r="J289" i="11"/>
  <c r="J288" i="11" s="1"/>
  <c r="I289" i="11"/>
  <c r="I288" i="11" s="1"/>
  <c r="L288" i="11"/>
  <c r="L286" i="11"/>
  <c r="K286" i="11"/>
  <c r="K285" i="11" s="1"/>
  <c r="J286" i="11"/>
  <c r="J285" i="11" s="1"/>
  <c r="I286" i="11"/>
  <c r="I285" i="11" s="1"/>
  <c r="L285" i="11"/>
  <c r="L282" i="11"/>
  <c r="K282" i="11"/>
  <c r="K281" i="11" s="1"/>
  <c r="J282" i="11"/>
  <c r="J281" i="11" s="1"/>
  <c r="I282" i="11"/>
  <c r="I281" i="11" s="1"/>
  <c r="L281" i="11"/>
  <c r="L278" i="11"/>
  <c r="K278" i="11"/>
  <c r="K277" i="11" s="1"/>
  <c r="J278" i="11"/>
  <c r="J277" i="11" s="1"/>
  <c r="I278" i="11"/>
  <c r="I277" i="11" s="1"/>
  <c r="L277" i="11"/>
  <c r="L274" i="11"/>
  <c r="K274" i="11"/>
  <c r="K273" i="11" s="1"/>
  <c r="J274" i="11"/>
  <c r="J273" i="11" s="1"/>
  <c r="I274" i="11"/>
  <c r="I273" i="11" s="1"/>
  <c r="L273" i="11"/>
  <c r="L270" i="11"/>
  <c r="K270" i="11"/>
  <c r="J270" i="11"/>
  <c r="I270" i="11"/>
  <c r="L267" i="11"/>
  <c r="K267" i="11"/>
  <c r="J267" i="11"/>
  <c r="I267" i="11"/>
  <c r="L265" i="11"/>
  <c r="K265" i="11"/>
  <c r="K264" i="11" s="1"/>
  <c r="J265" i="11"/>
  <c r="J264" i="11" s="1"/>
  <c r="J263" i="11" s="1"/>
  <c r="I265" i="11"/>
  <c r="I264" i="11" s="1"/>
  <c r="L264" i="11"/>
  <c r="L263" i="11" s="1"/>
  <c r="L260" i="11"/>
  <c r="L259" i="11" s="1"/>
  <c r="K260" i="11"/>
  <c r="J260" i="11"/>
  <c r="J259" i="11" s="1"/>
  <c r="I260" i="11"/>
  <c r="K259" i="11"/>
  <c r="I259" i="11"/>
  <c r="L257" i="11"/>
  <c r="L256" i="11" s="1"/>
  <c r="K257" i="11"/>
  <c r="J257" i="11"/>
  <c r="J256" i="11" s="1"/>
  <c r="I257" i="11"/>
  <c r="K256" i="11"/>
  <c r="I256" i="11"/>
  <c r="L254" i="11"/>
  <c r="L253" i="11" s="1"/>
  <c r="K254" i="11"/>
  <c r="J254" i="11"/>
  <c r="J253" i="11" s="1"/>
  <c r="I254" i="11"/>
  <c r="K253" i="11"/>
  <c r="I253" i="11"/>
  <c r="L250" i="11"/>
  <c r="L249" i="11" s="1"/>
  <c r="K250" i="11"/>
  <c r="J250" i="11"/>
  <c r="J249" i="11" s="1"/>
  <c r="I250" i="11"/>
  <c r="K249" i="11"/>
  <c r="I249" i="11"/>
  <c r="L246" i="11"/>
  <c r="L245" i="11" s="1"/>
  <c r="K246" i="11"/>
  <c r="J246" i="11"/>
  <c r="J245" i="11" s="1"/>
  <c r="I246" i="11"/>
  <c r="K245" i="11"/>
  <c r="I245" i="11"/>
  <c r="L242" i="11"/>
  <c r="L241" i="11" s="1"/>
  <c r="K242" i="11"/>
  <c r="J242" i="11"/>
  <c r="J241" i="11" s="1"/>
  <c r="I242" i="11"/>
  <c r="K241" i="11"/>
  <c r="I241" i="11"/>
  <c r="L238" i="11"/>
  <c r="K238" i="11"/>
  <c r="J238" i="11"/>
  <c r="I238" i="11"/>
  <c r="L235" i="11"/>
  <c r="K235" i="11"/>
  <c r="J235" i="11"/>
  <c r="I235" i="11"/>
  <c r="L233" i="11"/>
  <c r="L232" i="11" s="1"/>
  <c r="K233" i="11"/>
  <c r="J233" i="11"/>
  <c r="J232" i="11" s="1"/>
  <c r="J231" i="11" s="1"/>
  <c r="I233" i="11"/>
  <c r="K232" i="11"/>
  <c r="K231" i="11" s="1"/>
  <c r="I232" i="11"/>
  <c r="I231" i="11" s="1"/>
  <c r="L226" i="11"/>
  <c r="L225" i="11" s="1"/>
  <c r="L224" i="11" s="1"/>
  <c r="K226" i="11"/>
  <c r="J226" i="11"/>
  <c r="J225" i="11" s="1"/>
  <c r="J224" i="11" s="1"/>
  <c r="I226" i="11"/>
  <c r="K225" i="11"/>
  <c r="K224" i="11" s="1"/>
  <c r="I225" i="11"/>
  <c r="I224" i="11" s="1"/>
  <c r="L222" i="11"/>
  <c r="K222" i="11"/>
  <c r="K221" i="11" s="1"/>
  <c r="K220" i="11" s="1"/>
  <c r="J222" i="11"/>
  <c r="J221" i="11" s="1"/>
  <c r="J220" i="11" s="1"/>
  <c r="I222" i="11"/>
  <c r="I221" i="11" s="1"/>
  <c r="I220" i="11" s="1"/>
  <c r="L221" i="11"/>
  <c r="L220" i="11" s="1"/>
  <c r="L213" i="11"/>
  <c r="L212" i="11" s="1"/>
  <c r="K213" i="11"/>
  <c r="J213" i="11"/>
  <c r="J212" i="11" s="1"/>
  <c r="I213" i="11"/>
  <c r="K212" i="11"/>
  <c r="I212" i="11"/>
  <c r="L210" i="11"/>
  <c r="L209" i="11" s="1"/>
  <c r="K210" i="11"/>
  <c r="J210" i="11"/>
  <c r="J209" i="11" s="1"/>
  <c r="J208" i="11" s="1"/>
  <c r="I210" i="11"/>
  <c r="K209" i="11"/>
  <c r="K208" i="11" s="1"/>
  <c r="I209" i="11"/>
  <c r="I208" i="11" s="1"/>
  <c r="L203" i="11"/>
  <c r="K203" i="11"/>
  <c r="K202" i="11" s="1"/>
  <c r="K201" i="11" s="1"/>
  <c r="J203" i="11"/>
  <c r="J202" i="11" s="1"/>
  <c r="J201" i="11" s="1"/>
  <c r="I203" i="11"/>
  <c r="I202" i="11" s="1"/>
  <c r="I201" i="11" s="1"/>
  <c r="L202" i="11"/>
  <c r="L201" i="11" s="1"/>
  <c r="L199" i="11"/>
  <c r="L198" i="11" s="1"/>
  <c r="K199" i="11"/>
  <c r="J199" i="11"/>
  <c r="J198" i="11" s="1"/>
  <c r="I199" i="11"/>
  <c r="K198" i="11"/>
  <c r="I198" i="11"/>
  <c r="L194" i="11"/>
  <c r="L193" i="11" s="1"/>
  <c r="K194" i="11"/>
  <c r="J194" i="11"/>
  <c r="J193" i="11" s="1"/>
  <c r="I194" i="11"/>
  <c r="K193" i="11"/>
  <c r="I193" i="11"/>
  <c r="P188" i="11"/>
  <c r="O188" i="11"/>
  <c r="N188" i="11"/>
  <c r="M188" i="11"/>
  <c r="L188" i="11"/>
  <c r="K188" i="11"/>
  <c r="K187" i="11" s="1"/>
  <c r="J188" i="11"/>
  <c r="J187" i="11" s="1"/>
  <c r="I188" i="11"/>
  <c r="I187" i="11" s="1"/>
  <c r="L187" i="11"/>
  <c r="L183" i="11"/>
  <c r="K183" i="11"/>
  <c r="K182" i="11" s="1"/>
  <c r="J183" i="11"/>
  <c r="J182" i="11" s="1"/>
  <c r="I183" i="11"/>
  <c r="I182" i="11" s="1"/>
  <c r="L182" i="11"/>
  <c r="L180" i="11"/>
  <c r="K180" i="11"/>
  <c r="K179" i="11" s="1"/>
  <c r="J180" i="11"/>
  <c r="J179" i="11" s="1"/>
  <c r="I180" i="11"/>
  <c r="I179" i="11" s="1"/>
  <c r="L179" i="11"/>
  <c r="L172" i="11"/>
  <c r="L171" i="11" s="1"/>
  <c r="K172" i="11"/>
  <c r="J172" i="11"/>
  <c r="J171" i="11" s="1"/>
  <c r="I172" i="11"/>
  <c r="K171" i="11"/>
  <c r="I171" i="11"/>
  <c r="L167" i="11"/>
  <c r="L166" i="11" s="1"/>
  <c r="K167" i="11"/>
  <c r="J167" i="11"/>
  <c r="J166" i="11" s="1"/>
  <c r="J165" i="11" s="1"/>
  <c r="I167" i="11"/>
  <c r="K166" i="11"/>
  <c r="K165" i="11" s="1"/>
  <c r="I166" i="11"/>
  <c r="I165" i="11" s="1"/>
  <c r="L163" i="11"/>
  <c r="K163" i="11"/>
  <c r="K162" i="11" s="1"/>
  <c r="K161" i="11" s="1"/>
  <c r="J163" i="11"/>
  <c r="J162" i="11" s="1"/>
  <c r="J161" i="11" s="1"/>
  <c r="J160" i="11" s="1"/>
  <c r="I163" i="11"/>
  <c r="I162" i="11" s="1"/>
  <c r="I161" i="11" s="1"/>
  <c r="I160" i="11" s="1"/>
  <c r="L162" i="11"/>
  <c r="L161" i="11" s="1"/>
  <c r="L158" i="11"/>
  <c r="K158" i="11"/>
  <c r="K157" i="11" s="1"/>
  <c r="J158" i="11"/>
  <c r="J157" i="11" s="1"/>
  <c r="I158" i="11"/>
  <c r="I157" i="11" s="1"/>
  <c r="L157" i="11"/>
  <c r="L153" i="11"/>
  <c r="K153" i="11"/>
  <c r="K152" i="11" s="1"/>
  <c r="K151" i="11" s="1"/>
  <c r="K150" i="11" s="1"/>
  <c r="J153" i="11"/>
  <c r="J152" i="11" s="1"/>
  <c r="J151" i="11" s="1"/>
  <c r="J150" i="11" s="1"/>
  <c r="I153" i="11"/>
  <c r="I152" i="11" s="1"/>
  <c r="I151" i="11" s="1"/>
  <c r="I150" i="11" s="1"/>
  <c r="L152" i="11"/>
  <c r="L151" i="11" s="1"/>
  <c r="L150" i="11" s="1"/>
  <c r="L147" i="11"/>
  <c r="K147" i="11"/>
  <c r="K146" i="11" s="1"/>
  <c r="K145" i="11" s="1"/>
  <c r="J147" i="11"/>
  <c r="J146" i="11" s="1"/>
  <c r="J145" i="11" s="1"/>
  <c r="I147" i="11"/>
  <c r="I146" i="11" s="1"/>
  <c r="I145" i="11" s="1"/>
  <c r="L146" i="11"/>
  <c r="L145" i="11" s="1"/>
  <c r="L143" i="11"/>
  <c r="L142" i="11" s="1"/>
  <c r="K143" i="11"/>
  <c r="J143" i="11"/>
  <c r="J142" i="11" s="1"/>
  <c r="I143" i="11"/>
  <c r="K142" i="11"/>
  <c r="I142" i="11"/>
  <c r="L139" i="11"/>
  <c r="L138" i="11" s="1"/>
  <c r="L137" i="11" s="1"/>
  <c r="K139" i="11"/>
  <c r="J139" i="11"/>
  <c r="J138" i="11" s="1"/>
  <c r="J137" i="11" s="1"/>
  <c r="I139" i="11"/>
  <c r="K138" i="11"/>
  <c r="K137" i="11" s="1"/>
  <c r="I138" i="11"/>
  <c r="I137" i="11" s="1"/>
  <c r="L134" i="11"/>
  <c r="K134" i="11"/>
  <c r="K133" i="11" s="1"/>
  <c r="K132" i="11" s="1"/>
  <c r="J134" i="11"/>
  <c r="J133" i="11" s="1"/>
  <c r="J132" i="11" s="1"/>
  <c r="I134" i="11"/>
  <c r="I133" i="11" s="1"/>
  <c r="I132" i="11" s="1"/>
  <c r="L133" i="11"/>
  <c r="L132" i="11" s="1"/>
  <c r="L131" i="11" s="1"/>
  <c r="L129" i="11"/>
  <c r="K129" i="11"/>
  <c r="K128" i="11" s="1"/>
  <c r="K127" i="11" s="1"/>
  <c r="J129" i="11"/>
  <c r="J128" i="11" s="1"/>
  <c r="J127" i="11" s="1"/>
  <c r="I129" i="11"/>
  <c r="I128" i="11" s="1"/>
  <c r="I127" i="11" s="1"/>
  <c r="L128" i="11"/>
  <c r="L127" i="11" s="1"/>
  <c r="L125" i="11"/>
  <c r="L124" i="11" s="1"/>
  <c r="L123" i="11" s="1"/>
  <c r="K125" i="11"/>
  <c r="J125" i="11"/>
  <c r="J124" i="11" s="1"/>
  <c r="J123" i="11" s="1"/>
  <c r="I125" i="11"/>
  <c r="K124" i="11"/>
  <c r="K123" i="11" s="1"/>
  <c r="I124" i="11"/>
  <c r="I123" i="11" s="1"/>
  <c r="L121" i="11"/>
  <c r="K121" i="11"/>
  <c r="K120" i="11" s="1"/>
  <c r="K119" i="11" s="1"/>
  <c r="J121" i="11"/>
  <c r="J120" i="11" s="1"/>
  <c r="J119" i="11" s="1"/>
  <c r="I121" i="11"/>
  <c r="I120" i="11" s="1"/>
  <c r="I119" i="11" s="1"/>
  <c r="L120" i="11"/>
  <c r="L119" i="11" s="1"/>
  <c r="L117" i="11"/>
  <c r="L116" i="11" s="1"/>
  <c r="L115" i="11" s="1"/>
  <c r="K117" i="11"/>
  <c r="J117" i="11"/>
  <c r="J116" i="11" s="1"/>
  <c r="J115" i="11" s="1"/>
  <c r="I117" i="11"/>
  <c r="K116" i="11"/>
  <c r="K115" i="11" s="1"/>
  <c r="I116" i="11"/>
  <c r="I115" i="11" s="1"/>
  <c r="L112" i="11"/>
  <c r="K112" i="11"/>
  <c r="K111" i="11" s="1"/>
  <c r="K110" i="11" s="1"/>
  <c r="J112" i="11"/>
  <c r="J111" i="11" s="1"/>
  <c r="J110" i="11" s="1"/>
  <c r="I112" i="11"/>
  <c r="I111" i="11" s="1"/>
  <c r="I110" i="11" s="1"/>
  <c r="I109" i="11" s="1"/>
  <c r="L111" i="11"/>
  <c r="L110" i="11" s="1"/>
  <c r="L106" i="11"/>
  <c r="K106" i="11"/>
  <c r="K105" i="11" s="1"/>
  <c r="J106" i="11"/>
  <c r="J105" i="11" s="1"/>
  <c r="I106" i="11"/>
  <c r="I105" i="11" s="1"/>
  <c r="L105" i="11"/>
  <c r="L102" i="11"/>
  <c r="K102" i="11"/>
  <c r="K101" i="11" s="1"/>
  <c r="K100" i="11" s="1"/>
  <c r="J102" i="11"/>
  <c r="J101" i="11" s="1"/>
  <c r="J100" i="11" s="1"/>
  <c r="I102" i="11"/>
  <c r="I101" i="11" s="1"/>
  <c r="I100" i="11" s="1"/>
  <c r="L101" i="11"/>
  <c r="L100" i="11" s="1"/>
  <c r="L97" i="11"/>
  <c r="L96" i="11" s="1"/>
  <c r="L95" i="11" s="1"/>
  <c r="K97" i="11"/>
  <c r="J97" i="11"/>
  <c r="J96" i="11" s="1"/>
  <c r="J95" i="11" s="1"/>
  <c r="I97" i="11"/>
  <c r="K96" i="11"/>
  <c r="K95" i="11" s="1"/>
  <c r="I96" i="11"/>
  <c r="I95" i="11" s="1"/>
  <c r="L92" i="11"/>
  <c r="K92" i="11"/>
  <c r="K91" i="11" s="1"/>
  <c r="K90" i="11" s="1"/>
  <c r="J92" i="11"/>
  <c r="J91" i="11" s="1"/>
  <c r="J90" i="11" s="1"/>
  <c r="I92" i="11"/>
  <c r="I91" i="11" s="1"/>
  <c r="I90" i="11" s="1"/>
  <c r="I89" i="11" s="1"/>
  <c r="L91" i="11"/>
  <c r="L90" i="11" s="1"/>
  <c r="L85" i="11"/>
  <c r="K85" i="11"/>
  <c r="K84" i="11" s="1"/>
  <c r="K83" i="11" s="1"/>
  <c r="K82" i="11" s="1"/>
  <c r="J85" i="11"/>
  <c r="J84" i="11" s="1"/>
  <c r="J83" i="11" s="1"/>
  <c r="J82" i="11" s="1"/>
  <c r="I85" i="11"/>
  <c r="I84" i="11" s="1"/>
  <c r="I83" i="11" s="1"/>
  <c r="I82" i="11" s="1"/>
  <c r="L84" i="11"/>
  <c r="L83" i="11" s="1"/>
  <c r="L82" i="11" s="1"/>
  <c r="L80" i="11"/>
  <c r="K80" i="11"/>
  <c r="K79" i="11" s="1"/>
  <c r="K78" i="11" s="1"/>
  <c r="J80" i="11"/>
  <c r="J79" i="11" s="1"/>
  <c r="J78" i="11" s="1"/>
  <c r="I80" i="11"/>
  <c r="I79" i="11" s="1"/>
  <c r="I78" i="11" s="1"/>
  <c r="L79" i="11"/>
  <c r="L78" i="11" s="1"/>
  <c r="L74" i="11"/>
  <c r="L73" i="11" s="1"/>
  <c r="K74" i="11"/>
  <c r="J74" i="11"/>
  <c r="J73" i="11" s="1"/>
  <c r="I74" i="11"/>
  <c r="K73" i="11"/>
  <c r="I73" i="11"/>
  <c r="L69" i="11"/>
  <c r="L68" i="11" s="1"/>
  <c r="K69" i="11"/>
  <c r="J69" i="11"/>
  <c r="J68" i="11" s="1"/>
  <c r="I69" i="11"/>
  <c r="K68" i="11"/>
  <c r="I68" i="11"/>
  <c r="L64" i="11"/>
  <c r="L63" i="11" s="1"/>
  <c r="L62" i="11" s="1"/>
  <c r="L61" i="11" s="1"/>
  <c r="K64" i="11"/>
  <c r="J64" i="11"/>
  <c r="J63" i="11" s="1"/>
  <c r="I64" i="11"/>
  <c r="K63" i="11"/>
  <c r="K62" i="11" s="1"/>
  <c r="K61" i="11" s="1"/>
  <c r="I63" i="11"/>
  <c r="I62" i="11" s="1"/>
  <c r="I61" i="11" s="1"/>
  <c r="L45" i="11"/>
  <c r="L44" i="11" s="1"/>
  <c r="L43" i="11" s="1"/>
  <c r="L42" i="11" s="1"/>
  <c r="K45" i="11"/>
  <c r="J45" i="11"/>
  <c r="J44" i="11" s="1"/>
  <c r="J43" i="11" s="1"/>
  <c r="J42" i="11" s="1"/>
  <c r="I45" i="11"/>
  <c r="K44" i="11"/>
  <c r="K43" i="11" s="1"/>
  <c r="K42" i="11" s="1"/>
  <c r="I44" i="11"/>
  <c r="I43" i="11" s="1"/>
  <c r="I42" i="11" s="1"/>
  <c r="L40" i="11"/>
  <c r="L39" i="11" s="1"/>
  <c r="L38" i="11" s="1"/>
  <c r="K40" i="11"/>
  <c r="J40" i="11"/>
  <c r="J39" i="11" s="1"/>
  <c r="J38" i="11" s="1"/>
  <c r="I40" i="11"/>
  <c r="K39" i="11"/>
  <c r="K38" i="11" s="1"/>
  <c r="I39" i="11"/>
  <c r="I38" i="11" s="1"/>
  <c r="L36" i="11"/>
  <c r="K36" i="11"/>
  <c r="J36" i="11"/>
  <c r="I36" i="11"/>
  <c r="L34" i="11"/>
  <c r="L33" i="11" s="1"/>
  <c r="L32" i="11" s="1"/>
  <c r="K34" i="11"/>
  <c r="J34" i="11"/>
  <c r="J33" i="11" s="1"/>
  <c r="J32" i="11" s="1"/>
  <c r="J31" i="11" s="1"/>
  <c r="I34" i="11"/>
  <c r="K33" i="11"/>
  <c r="K32" i="11" s="1"/>
  <c r="I33" i="11"/>
  <c r="I32" i="11" s="1"/>
  <c r="I31" i="11" s="1"/>
  <c r="L357" i="8"/>
  <c r="L356" i="8" s="1"/>
  <c r="K357" i="8"/>
  <c r="K356" i="8" s="1"/>
  <c r="J357" i="8"/>
  <c r="J356" i="8" s="1"/>
  <c r="I357" i="8"/>
  <c r="I356" i="8" s="1"/>
  <c r="L354" i="8"/>
  <c r="L353" i="8" s="1"/>
  <c r="K354" i="8"/>
  <c r="K353" i="8" s="1"/>
  <c r="J354" i="8"/>
  <c r="J353" i="8" s="1"/>
  <c r="I354" i="8"/>
  <c r="I353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L342" i="8" s="1"/>
  <c r="K343" i="8"/>
  <c r="K342" i="8" s="1"/>
  <c r="J343" i="8"/>
  <c r="J342" i="8" s="1"/>
  <c r="I343" i="8"/>
  <c r="I342" i="8" s="1"/>
  <c r="L339" i="8"/>
  <c r="L338" i="8" s="1"/>
  <c r="K339" i="8"/>
  <c r="K338" i="8" s="1"/>
  <c r="J339" i="8"/>
  <c r="J338" i="8" s="1"/>
  <c r="I339" i="8"/>
  <c r="I338" i="8" s="1"/>
  <c r="L335" i="8"/>
  <c r="K335" i="8"/>
  <c r="J335" i="8"/>
  <c r="I335" i="8"/>
  <c r="L332" i="8"/>
  <c r="K332" i="8"/>
  <c r="J332" i="8"/>
  <c r="I332" i="8"/>
  <c r="L330" i="8"/>
  <c r="L329" i="8" s="1"/>
  <c r="K330" i="8"/>
  <c r="J330" i="8"/>
  <c r="J329" i="8" s="1"/>
  <c r="J328" i="8" s="1"/>
  <c r="I330" i="8"/>
  <c r="I329" i="8" s="1"/>
  <c r="K329" i="8"/>
  <c r="L325" i="8"/>
  <c r="K325" i="8"/>
  <c r="J325" i="8"/>
  <c r="I325" i="8"/>
  <c r="L324" i="8"/>
  <c r="K324" i="8"/>
  <c r="J324" i="8"/>
  <c r="I324" i="8"/>
  <c r="L322" i="8"/>
  <c r="K322" i="8"/>
  <c r="J322" i="8"/>
  <c r="I322" i="8"/>
  <c r="L321" i="8"/>
  <c r="K321" i="8"/>
  <c r="J321" i="8"/>
  <c r="I321" i="8"/>
  <c r="L319" i="8"/>
  <c r="K319" i="8"/>
  <c r="J319" i="8"/>
  <c r="I319" i="8"/>
  <c r="L318" i="8"/>
  <c r="K318" i="8"/>
  <c r="J318" i="8"/>
  <c r="I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L310" i="8"/>
  <c r="K310" i="8"/>
  <c r="J310" i="8"/>
  <c r="I310" i="8"/>
  <c r="L307" i="8"/>
  <c r="K307" i="8"/>
  <c r="J307" i="8"/>
  <c r="I307" i="8"/>
  <c r="L306" i="8"/>
  <c r="K306" i="8"/>
  <c r="J306" i="8"/>
  <c r="I306" i="8"/>
  <c r="L303" i="8"/>
  <c r="K303" i="8"/>
  <c r="J303" i="8"/>
  <c r="I303" i="8"/>
  <c r="L300" i="8"/>
  <c r="K300" i="8"/>
  <c r="J300" i="8"/>
  <c r="I300" i="8"/>
  <c r="L298" i="8"/>
  <c r="K298" i="8"/>
  <c r="J298" i="8"/>
  <c r="I298" i="8"/>
  <c r="L297" i="8"/>
  <c r="L296" i="8" s="1"/>
  <c r="K297" i="8"/>
  <c r="K296" i="8" s="1"/>
  <c r="J297" i="8"/>
  <c r="J296" i="8" s="1"/>
  <c r="I297" i="8"/>
  <c r="I296" i="8" s="1"/>
  <c r="L292" i="8"/>
  <c r="K292" i="8"/>
  <c r="J292" i="8"/>
  <c r="I292" i="8"/>
  <c r="L291" i="8"/>
  <c r="K291" i="8"/>
  <c r="J291" i="8"/>
  <c r="I291" i="8"/>
  <c r="L289" i="8"/>
  <c r="K289" i="8"/>
  <c r="J289" i="8"/>
  <c r="I289" i="8"/>
  <c r="L288" i="8"/>
  <c r="K288" i="8"/>
  <c r="J288" i="8"/>
  <c r="I288" i="8"/>
  <c r="L286" i="8"/>
  <c r="K286" i="8"/>
  <c r="J286" i="8"/>
  <c r="I286" i="8"/>
  <c r="I285" i="8" s="1"/>
  <c r="L285" i="8"/>
  <c r="K285" i="8"/>
  <c r="J285" i="8"/>
  <c r="L282" i="8"/>
  <c r="K282" i="8"/>
  <c r="J282" i="8"/>
  <c r="I282" i="8"/>
  <c r="L281" i="8"/>
  <c r="K281" i="8"/>
  <c r="J281" i="8"/>
  <c r="I281" i="8"/>
  <c r="L278" i="8"/>
  <c r="K278" i="8"/>
  <c r="J278" i="8"/>
  <c r="I278" i="8"/>
  <c r="L277" i="8"/>
  <c r="K277" i="8"/>
  <c r="J277" i="8"/>
  <c r="I277" i="8"/>
  <c r="L274" i="8"/>
  <c r="K274" i="8"/>
  <c r="J274" i="8"/>
  <c r="I274" i="8"/>
  <c r="L273" i="8"/>
  <c r="K273" i="8"/>
  <c r="J273" i="8"/>
  <c r="I273" i="8"/>
  <c r="L270" i="8"/>
  <c r="K270" i="8"/>
  <c r="J270" i="8"/>
  <c r="I270" i="8"/>
  <c r="L267" i="8"/>
  <c r="K267" i="8"/>
  <c r="J267" i="8"/>
  <c r="I267" i="8"/>
  <c r="L265" i="8"/>
  <c r="K265" i="8"/>
  <c r="J265" i="8"/>
  <c r="I265" i="8"/>
  <c r="L264" i="8"/>
  <c r="L263" i="8" s="1"/>
  <c r="K264" i="8"/>
  <c r="J264" i="8"/>
  <c r="J263" i="8" s="1"/>
  <c r="I264" i="8"/>
  <c r="L260" i="8"/>
  <c r="L259" i="8" s="1"/>
  <c r="K260" i="8"/>
  <c r="K259" i="8" s="1"/>
  <c r="J260" i="8"/>
  <c r="J259" i="8" s="1"/>
  <c r="I260" i="8"/>
  <c r="I259" i="8"/>
  <c r="L257" i="8"/>
  <c r="L256" i="8" s="1"/>
  <c r="K257" i="8"/>
  <c r="K256" i="8" s="1"/>
  <c r="J257" i="8"/>
  <c r="J256" i="8" s="1"/>
  <c r="I257" i="8"/>
  <c r="I256" i="8" s="1"/>
  <c r="L254" i="8"/>
  <c r="L253" i="8" s="1"/>
  <c r="K254" i="8"/>
  <c r="K253" i="8" s="1"/>
  <c r="J254" i="8"/>
  <c r="J253" i="8" s="1"/>
  <c r="I254" i="8"/>
  <c r="I253" i="8"/>
  <c r="L250" i="8"/>
  <c r="L249" i="8" s="1"/>
  <c r="K250" i="8"/>
  <c r="K249" i="8" s="1"/>
  <c r="J250" i="8"/>
  <c r="J249" i="8" s="1"/>
  <c r="I250" i="8"/>
  <c r="I249" i="8" s="1"/>
  <c r="L246" i="8"/>
  <c r="L245" i="8" s="1"/>
  <c r="K246" i="8"/>
  <c r="K245" i="8" s="1"/>
  <c r="J246" i="8"/>
  <c r="J245" i="8" s="1"/>
  <c r="I246" i="8"/>
  <c r="I245" i="8"/>
  <c r="L242" i="8"/>
  <c r="L241" i="8" s="1"/>
  <c r="K242" i="8"/>
  <c r="K241" i="8" s="1"/>
  <c r="J242" i="8"/>
  <c r="J241" i="8" s="1"/>
  <c r="I242" i="8"/>
  <c r="I241" i="8" s="1"/>
  <c r="L238" i="8"/>
  <c r="K238" i="8"/>
  <c r="J238" i="8"/>
  <c r="I238" i="8"/>
  <c r="L235" i="8"/>
  <c r="K235" i="8"/>
  <c r="J235" i="8"/>
  <c r="I235" i="8"/>
  <c r="L233" i="8"/>
  <c r="L232" i="8" s="1"/>
  <c r="L231" i="8" s="1"/>
  <c r="L230" i="8" s="1"/>
  <c r="K233" i="8"/>
  <c r="K232" i="8" s="1"/>
  <c r="J233" i="8"/>
  <c r="J232" i="8" s="1"/>
  <c r="I233" i="8"/>
  <c r="I232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L222" i="8"/>
  <c r="K222" i="8"/>
  <c r="J222" i="8"/>
  <c r="I222" i="8"/>
  <c r="I221" i="8" s="1"/>
  <c r="I220" i="8" s="1"/>
  <c r="L221" i="8"/>
  <c r="L220" i="8" s="1"/>
  <c r="K221" i="8"/>
  <c r="K220" i="8" s="1"/>
  <c r="J221" i="8"/>
  <c r="J220" i="8" s="1"/>
  <c r="L213" i="8"/>
  <c r="L212" i="8" s="1"/>
  <c r="K213" i="8"/>
  <c r="K212" i="8" s="1"/>
  <c r="J213" i="8"/>
  <c r="J212" i="8" s="1"/>
  <c r="I213" i="8"/>
  <c r="I212" i="8" s="1"/>
  <c r="L210" i="8"/>
  <c r="L209" i="8" s="1"/>
  <c r="K210" i="8"/>
  <c r="K209" i="8" s="1"/>
  <c r="J210" i="8"/>
  <c r="J209" i="8" s="1"/>
  <c r="J208" i="8" s="1"/>
  <c r="I210" i="8"/>
  <c r="I209" i="8" s="1"/>
  <c r="L203" i="8"/>
  <c r="K203" i="8"/>
  <c r="J203" i="8"/>
  <c r="I203" i="8"/>
  <c r="L202" i="8"/>
  <c r="L201" i="8" s="1"/>
  <c r="K202" i="8"/>
  <c r="K201" i="8" s="1"/>
  <c r="J202" i="8"/>
  <c r="J201" i="8" s="1"/>
  <c r="I202" i="8"/>
  <c r="I201" i="8" s="1"/>
  <c r="L199" i="8"/>
  <c r="L198" i="8" s="1"/>
  <c r="K199" i="8"/>
  <c r="K198" i="8" s="1"/>
  <c r="J199" i="8"/>
  <c r="J198" i="8" s="1"/>
  <c r="I199" i="8"/>
  <c r="I198" i="8" s="1"/>
  <c r="L194" i="8"/>
  <c r="L193" i="8" s="1"/>
  <c r="K194" i="8"/>
  <c r="K193" i="8" s="1"/>
  <c r="J194" i="8"/>
  <c r="J193" i="8" s="1"/>
  <c r="I194" i="8"/>
  <c r="I193" i="8" s="1"/>
  <c r="P188" i="8"/>
  <c r="O188" i="8"/>
  <c r="N188" i="8"/>
  <c r="M188" i="8"/>
  <c r="L188" i="8"/>
  <c r="K188" i="8"/>
  <c r="J188" i="8"/>
  <c r="I188" i="8"/>
  <c r="L187" i="8"/>
  <c r="K187" i="8"/>
  <c r="J187" i="8"/>
  <c r="I187" i="8"/>
  <c r="L183" i="8"/>
  <c r="K183" i="8"/>
  <c r="J183" i="8"/>
  <c r="I183" i="8"/>
  <c r="L182" i="8"/>
  <c r="K182" i="8"/>
  <c r="J182" i="8"/>
  <c r="I182" i="8"/>
  <c r="L180" i="8"/>
  <c r="K180" i="8"/>
  <c r="J180" i="8"/>
  <c r="I180" i="8"/>
  <c r="L179" i="8"/>
  <c r="L178" i="8" s="1"/>
  <c r="K179" i="8"/>
  <c r="K178" i="8" s="1"/>
  <c r="J179" i="8"/>
  <c r="I179" i="8"/>
  <c r="I178" i="8" s="1"/>
  <c r="L172" i="8"/>
  <c r="L171" i="8" s="1"/>
  <c r="K172" i="8"/>
  <c r="K171" i="8" s="1"/>
  <c r="J172" i="8"/>
  <c r="J171" i="8" s="1"/>
  <c r="I172" i="8"/>
  <c r="I171" i="8" s="1"/>
  <c r="L167" i="8"/>
  <c r="L166" i="8" s="1"/>
  <c r="L165" i="8" s="1"/>
  <c r="K167" i="8"/>
  <c r="K166" i="8" s="1"/>
  <c r="K165" i="8" s="1"/>
  <c r="J167" i="8"/>
  <c r="J166" i="8" s="1"/>
  <c r="I167" i="8"/>
  <c r="I166" i="8" s="1"/>
  <c r="I165" i="8" s="1"/>
  <c r="L163" i="8"/>
  <c r="K163" i="8"/>
  <c r="J163" i="8"/>
  <c r="I163" i="8"/>
  <c r="L162" i="8"/>
  <c r="L161" i="8" s="1"/>
  <c r="L160" i="8" s="1"/>
  <c r="K162" i="8"/>
  <c r="K161" i="8" s="1"/>
  <c r="K160" i="8" s="1"/>
  <c r="J162" i="8"/>
  <c r="J161" i="8" s="1"/>
  <c r="I162" i="8"/>
  <c r="I161" i="8" s="1"/>
  <c r="I160" i="8" s="1"/>
  <c r="L158" i="8"/>
  <c r="K158" i="8"/>
  <c r="J158" i="8"/>
  <c r="I158" i="8"/>
  <c r="L157" i="8"/>
  <c r="K157" i="8"/>
  <c r="J157" i="8"/>
  <c r="I157" i="8"/>
  <c r="L153" i="8"/>
  <c r="K153" i="8"/>
  <c r="J153" i="8"/>
  <c r="I153" i="8"/>
  <c r="L152" i="8"/>
  <c r="L151" i="8" s="1"/>
  <c r="L150" i="8" s="1"/>
  <c r="K152" i="8"/>
  <c r="K151" i="8" s="1"/>
  <c r="K150" i="8" s="1"/>
  <c r="J152" i="8"/>
  <c r="I152" i="8"/>
  <c r="I151" i="8" s="1"/>
  <c r="I150" i="8" s="1"/>
  <c r="J151" i="8"/>
  <c r="J150" i="8" s="1"/>
  <c r="L147" i="8"/>
  <c r="K147" i="8"/>
  <c r="J147" i="8"/>
  <c r="J146" i="8" s="1"/>
  <c r="J145" i="8" s="1"/>
  <c r="I147" i="8"/>
  <c r="L146" i="8"/>
  <c r="L145" i="8" s="1"/>
  <c r="K146" i="8"/>
  <c r="K145" i="8" s="1"/>
  <c r="I146" i="8"/>
  <c r="I145" i="8" s="1"/>
  <c r="L143" i="8"/>
  <c r="L142" i="8" s="1"/>
  <c r="K143" i="8"/>
  <c r="K142" i="8" s="1"/>
  <c r="J143" i="8"/>
  <c r="J142" i="8" s="1"/>
  <c r="I143" i="8"/>
  <c r="I142" i="8" s="1"/>
  <c r="L139" i="8"/>
  <c r="L138" i="8" s="1"/>
  <c r="L137" i="8" s="1"/>
  <c r="K139" i="8"/>
  <c r="K138" i="8" s="1"/>
  <c r="K137" i="8" s="1"/>
  <c r="J139" i="8"/>
  <c r="J138" i="8" s="1"/>
  <c r="J137" i="8" s="1"/>
  <c r="I139" i="8"/>
  <c r="I138" i="8" s="1"/>
  <c r="I137" i="8" s="1"/>
  <c r="L134" i="8"/>
  <c r="K134" i="8"/>
  <c r="J134" i="8"/>
  <c r="I134" i="8"/>
  <c r="L133" i="8"/>
  <c r="L132" i="8" s="1"/>
  <c r="K133" i="8"/>
  <c r="K132" i="8" s="1"/>
  <c r="K131" i="8" s="1"/>
  <c r="J133" i="8"/>
  <c r="J132" i="8" s="1"/>
  <c r="I133" i="8"/>
  <c r="I132" i="8" s="1"/>
  <c r="I131" i="8" s="1"/>
  <c r="L129" i="8"/>
  <c r="L128" i="8" s="1"/>
  <c r="L127" i="8" s="1"/>
  <c r="K129" i="8"/>
  <c r="K128" i="8" s="1"/>
  <c r="J129" i="8"/>
  <c r="I129" i="8"/>
  <c r="I128" i="8" s="1"/>
  <c r="I127" i="8" s="1"/>
  <c r="J128" i="8"/>
  <c r="J127" i="8" s="1"/>
  <c r="K127" i="8"/>
  <c r="L125" i="8"/>
  <c r="K125" i="8"/>
  <c r="J125" i="8"/>
  <c r="I125" i="8"/>
  <c r="I124" i="8" s="1"/>
  <c r="I123" i="8" s="1"/>
  <c r="L124" i="8"/>
  <c r="K124" i="8"/>
  <c r="K123" i="8" s="1"/>
  <c r="J124" i="8"/>
  <c r="J123" i="8" s="1"/>
  <c r="L123" i="8"/>
  <c r="L121" i="8"/>
  <c r="K121" i="8"/>
  <c r="K120" i="8" s="1"/>
  <c r="K119" i="8" s="1"/>
  <c r="J121" i="8"/>
  <c r="J120" i="8" s="1"/>
  <c r="J119" i="8" s="1"/>
  <c r="I121" i="8"/>
  <c r="I120" i="8" s="1"/>
  <c r="I119" i="8" s="1"/>
  <c r="L120" i="8"/>
  <c r="L119" i="8"/>
  <c r="L117" i="8"/>
  <c r="L116" i="8" s="1"/>
  <c r="L115" i="8" s="1"/>
  <c r="K117" i="8"/>
  <c r="K116" i="8" s="1"/>
  <c r="K115" i="8" s="1"/>
  <c r="J117" i="8"/>
  <c r="J116" i="8" s="1"/>
  <c r="J115" i="8" s="1"/>
  <c r="I117" i="8"/>
  <c r="I116" i="8" s="1"/>
  <c r="I115" i="8" s="1"/>
  <c r="L112" i="8"/>
  <c r="K112" i="8"/>
  <c r="J112" i="8"/>
  <c r="I112" i="8"/>
  <c r="L111" i="8"/>
  <c r="L110" i="8" s="1"/>
  <c r="K111" i="8"/>
  <c r="K110" i="8" s="1"/>
  <c r="J111" i="8"/>
  <c r="J110" i="8" s="1"/>
  <c r="I111" i="8"/>
  <c r="I110" i="8" s="1"/>
  <c r="L106" i="8"/>
  <c r="K106" i="8"/>
  <c r="J106" i="8"/>
  <c r="I106" i="8"/>
  <c r="L105" i="8"/>
  <c r="K105" i="8"/>
  <c r="J105" i="8"/>
  <c r="I105" i="8"/>
  <c r="L102" i="8"/>
  <c r="K102" i="8"/>
  <c r="J102" i="8"/>
  <c r="I102" i="8"/>
  <c r="L101" i="8"/>
  <c r="L100" i="8" s="1"/>
  <c r="K101" i="8"/>
  <c r="K100" i="8" s="1"/>
  <c r="J101" i="8"/>
  <c r="J100" i="8" s="1"/>
  <c r="I101" i="8"/>
  <c r="I100" i="8" s="1"/>
  <c r="L97" i="8"/>
  <c r="L96" i="8" s="1"/>
  <c r="L95" i="8" s="1"/>
  <c r="K97" i="8"/>
  <c r="K96" i="8" s="1"/>
  <c r="K95" i="8" s="1"/>
  <c r="J97" i="8"/>
  <c r="J96" i="8" s="1"/>
  <c r="J95" i="8" s="1"/>
  <c r="I97" i="8"/>
  <c r="I96" i="8" s="1"/>
  <c r="I95" i="8" s="1"/>
  <c r="L92" i="8"/>
  <c r="K92" i="8"/>
  <c r="J92" i="8"/>
  <c r="J91" i="8" s="1"/>
  <c r="J90" i="8" s="1"/>
  <c r="J89" i="8" s="1"/>
  <c r="I92" i="8"/>
  <c r="I91" i="8" s="1"/>
  <c r="I90" i="8" s="1"/>
  <c r="L91" i="8"/>
  <c r="L90" i="8" s="1"/>
  <c r="K91" i="8"/>
  <c r="K90" i="8" s="1"/>
  <c r="L85" i="8"/>
  <c r="K85" i="8"/>
  <c r="J85" i="8"/>
  <c r="I85" i="8"/>
  <c r="L84" i="8"/>
  <c r="K84" i="8"/>
  <c r="J84" i="8"/>
  <c r="I84" i="8"/>
  <c r="L83" i="8"/>
  <c r="L82" i="8" s="1"/>
  <c r="K83" i="8"/>
  <c r="K82" i="8" s="1"/>
  <c r="J83" i="8"/>
  <c r="J82" i="8" s="1"/>
  <c r="I83" i="8"/>
  <c r="I82" i="8" s="1"/>
  <c r="L80" i="8"/>
  <c r="L79" i="8" s="1"/>
  <c r="L78" i="8" s="1"/>
  <c r="K80" i="8"/>
  <c r="K79" i="8" s="1"/>
  <c r="K78" i="8" s="1"/>
  <c r="J80" i="8"/>
  <c r="J79" i="8" s="1"/>
  <c r="J78" i="8" s="1"/>
  <c r="I80" i="8"/>
  <c r="I79" i="8" s="1"/>
  <c r="I78" i="8" s="1"/>
  <c r="L74" i="8"/>
  <c r="K74" i="8"/>
  <c r="K73" i="8" s="1"/>
  <c r="J74" i="8"/>
  <c r="J73" i="8" s="1"/>
  <c r="I74" i="8"/>
  <c r="I73" i="8" s="1"/>
  <c r="L73" i="8"/>
  <c r="L69" i="8"/>
  <c r="L68" i="8" s="1"/>
  <c r="K69" i="8"/>
  <c r="K68" i="8" s="1"/>
  <c r="J69" i="8"/>
  <c r="J68" i="8" s="1"/>
  <c r="I69" i="8"/>
  <c r="I68" i="8" s="1"/>
  <c r="L64" i="8"/>
  <c r="L63" i="8" s="1"/>
  <c r="K64" i="8"/>
  <c r="K63" i="8" s="1"/>
  <c r="J64" i="8"/>
  <c r="J63" i="8" s="1"/>
  <c r="I64" i="8"/>
  <c r="I63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L39" i="8" s="1"/>
  <c r="L38" i="8" s="1"/>
  <c r="K40" i="8"/>
  <c r="K39" i="8" s="1"/>
  <c r="K38" i="8" s="1"/>
  <c r="J40" i="8"/>
  <c r="J39" i="8" s="1"/>
  <c r="J38" i="8" s="1"/>
  <c r="I40" i="8"/>
  <c r="I39" i="8" s="1"/>
  <c r="I38" i="8" s="1"/>
  <c r="L36" i="8"/>
  <c r="K36" i="8"/>
  <c r="J36" i="8"/>
  <c r="I36" i="8"/>
  <c r="L34" i="8"/>
  <c r="L33" i="8" s="1"/>
  <c r="L32" i="8" s="1"/>
  <c r="L31" i="8" s="1"/>
  <c r="K34" i="8"/>
  <c r="K33" i="8" s="1"/>
  <c r="K32" i="8" s="1"/>
  <c r="K31" i="8" s="1"/>
  <c r="J34" i="8"/>
  <c r="J33" i="8" s="1"/>
  <c r="J32" i="8" s="1"/>
  <c r="J31" i="8" s="1"/>
  <c r="I34" i="8"/>
  <c r="I33" i="8" s="1"/>
  <c r="I32" i="8" s="1"/>
  <c r="I31" i="8" s="1"/>
  <c r="L357" i="9"/>
  <c r="L356" i="9" s="1"/>
  <c r="K357" i="9"/>
  <c r="K356" i="9" s="1"/>
  <c r="J357" i="9"/>
  <c r="J356" i="9" s="1"/>
  <c r="I357" i="9"/>
  <c r="I356" i="9" s="1"/>
  <c r="L354" i="9"/>
  <c r="L353" i="9" s="1"/>
  <c r="K354" i="9"/>
  <c r="K353" i="9" s="1"/>
  <c r="J354" i="9"/>
  <c r="J353" i="9" s="1"/>
  <c r="I354" i="9"/>
  <c r="I353" i="9"/>
  <c r="L351" i="9"/>
  <c r="L350" i="9" s="1"/>
  <c r="K351" i="9"/>
  <c r="K350" i="9" s="1"/>
  <c r="J351" i="9"/>
  <c r="J350" i="9" s="1"/>
  <c r="I351" i="9"/>
  <c r="I350" i="9" s="1"/>
  <c r="L347" i="9"/>
  <c r="L346" i="9" s="1"/>
  <c r="K347" i="9"/>
  <c r="K346" i="9" s="1"/>
  <c r="J347" i="9"/>
  <c r="J346" i="9" s="1"/>
  <c r="I347" i="9"/>
  <c r="I346" i="9"/>
  <c r="L343" i="9"/>
  <c r="L342" i="9" s="1"/>
  <c r="K343" i="9"/>
  <c r="K342" i="9" s="1"/>
  <c r="J343" i="9"/>
  <c r="J342" i="9" s="1"/>
  <c r="I343" i="9"/>
  <c r="I342" i="9" s="1"/>
  <c r="L339" i="9"/>
  <c r="L338" i="9" s="1"/>
  <c r="K339" i="9"/>
  <c r="K338" i="9" s="1"/>
  <c r="J339" i="9"/>
  <c r="J338" i="9" s="1"/>
  <c r="I339" i="9"/>
  <c r="I338" i="9"/>
  <c r="L335" i="9"/>
  <c r="K335" i="9"/>
  <c r="J335" i="9"/>
  <c r="I335" i="9"/>
  <c r="L332" i="9"/>
  <c r="K332" i="9"/>
  <c r="J332" i="9"/>
  <c r="I332" i="9"/>
  <c r="L330" i="9"/>
  <c r="L329" i="9" s="1"/>
  <c r="K330" i="9"/>
  <c r="K329" i="9" s="1"/>
  <c r="J330" i="9"/>
  <c r="I330" i="9"/>
  <c r="I329" i="9" s="1"/>
  <c r="J329" i="9"/>
  <c r="L325" i="9"/>
  <c r="K325" i="9"/>
  <c r="J325" i="9"/>
  <c r="J324" i="9" s="1"/>
  <c r="I325" i="9"/>
  <c r="I324" i="9" s="1"/>
  <c r="L324" i="9"/>
  <c r="K324" i="9"/>
  <c r="L322" i="9"/>
  <c r="K322" i="9"/>
  <c r="J322" i="9"/>
  <c r="J321" i="9" s="1"/>
  <c r="I322" i="9"/>
  <c r="I321" i="9" s="1"/>
  <c r="L321" i="9"/>
  <c r="K321" i="9"/>
  <c r="L319" i="9"/>
  <c r="K319" i="9"/>
  <c r="J319" i="9"/>
  <c r="I319" i="9"/>
  <c r="L318" i="9"/>
  <c r="K318" i="9"/>
  <c r="J318" i="9"/>
  <c r="I318" i="9"/>
  <c r="L315" i="9"/>
  <c r="K315" i="9"/>
  <c r="J315" i="9"/>
  <c r="I315" i="9"/>
  <c r="L314" i="9"/>
  <c r="K314" i="9"/>
  <c r="J314" i="9"/>
  <c r="I314" i="9"/>
  <c r="L311" i="9"/>
  <c r="K311" i="9"/>
  <c r="J311" i="9"/>
  <c r="I311" i="9"/>
  <c r="L310" i="9"/>
  <c r="K310" i="9"/>
  <c r="J310" i="9"/>
  <c r="I310" i="9"/>
  <c r="L307" i="9"/>
  <c r="K307" i="9"/>
  <c r="J307" i="9"/>
  <c r="I307" i="9"/>
  <c r="L306" i="9"/>
  <c r="K306" i="9"/>
  <c r="J306" i="9"/>
  <c r="I306" i="9"/>
  <c r="L303" i="9"/>
  <c r="K303" i="9"/>
  <c r="J303" i="9"/>
  <c r="I303" i="9"/>
  <c r="L300" i="9"/>
  <c r="K300" i="9"/>
  <c r="J300" i="9"/>
  <c r="I300" i="9"/>
  <c r="L298" i="9"/>
  <c r="L297" i="9" s="1"/>
  <c r="L296" i="9" s="1"/>
  <c r="K298" i="9"/>
  <c r="J298" i="9"/>
  <c r="J297" i="9" s="1"/>
  <c r="I298" i="9"/>
  <c r="I297" i="9" s="1"/>
  <c r="I296" i="9" s="1"/>
  <c r="K297" i="9"/>
  <c r="K296" i="9" s="1"/>
  <c r="L292" i="9"/>
  <c r="K292" i="9"/>
  <c r="J292" i="9"/>
  <c r="I292" i="9"/>
  <c r="L291" i="9"/>
  <c r="K291" i="9"/>
  <c r="J291" i="9"/>
  <c r="I291" i="9"/>
  <c r="L289" i="9"/>
  <c r="L288" i="9" s="1"/>
  <c r="K289" i="9"/>
  <c r="K288" i="9" s="1"/>
  <c r="J289" i="9"/>
  <c r="I289" i="9"/>
  <c r="J288" i="9"/>
  <c r="I288" i="9"/>
  <c r="L286" i="9"/>
  <c r="L285" i="9" s="1"/>
  <c r="K286" i="9"/>
  <c r="K285" i="9" s="1"/>
  <c r="J286" i="9"/>
  <c r="I286" i="9"/>
  <c r="J285" i="9"/>
  <c r="I285" i="9"/>
  <c r="L282" i="9"/>
  <c r="L281" i="9" s="1"/>
  <c r="K282" i="9"/>
  <c r="K281" i="9" s="1"/>
  <c r="J282" i="9"/>
  <c r="J281" i="9" s="1"/>
  <c r="I282" i="9"/>
  <c r="I281" i="9" s="1"/>
  <c r="L278" i="9"/>
  <c r="L277" i="9" s="1"/>
  <c r="K278" i="9"/>
  <c r="K277" i="9" s="1"/>
  <c r="J278" i="9"/>
  <c r="J277" i="9" s="1"/>
  <c r="I278" i="9"/>
  <c r="I277" i="9" s="1"/>
  <c r="L274" i="9"/>
  <c r="L273" i="9" s="1"/>
  <c r="K274" i="9"/>
  <c r="K273" i="9" s="1"/>
  <c r="J274" i="9"/>
  <c r="J273" i="9" s="1"/>
  <c r="I274" i="9"/>
  <c r="I273" i="9" s="1"/>
  <c r="L270" i="9"/>
  <c r="K270" i="9"/>
  <c r="J270" i="9"/>
  <c r="I270" i="9"/>
  <c r="L267" i="9"/>
  <c r="K267" i="9"/>
  <c r="J267" i="9"/>
  <c r="I267" i="9"/>
  <c r="L265" i="9"/>
  <c r="L264" i="9" s="1"/>
  <c r="L263" i="9" s="1"/>
  <c r="K265" i="9"/>
  <c r="K264" i="9" s="1"/>
  <c r="J265" i="9"/>
  <c r="J264" i="9" s="1"/>
  <c r="I265" i="9"/>
  <c r="I264" i="9" s="1"/>
  <c r="L260" i="9"/>
  <c r="K260" i="9"/>
  <c r="J260" i="9"/>
  <c r="I260" i="9"/>
  <c r="L259" i="9"/>
  <c r="K259" i="9"/>
  <c r="J259" i="9"/>
  <c r="I259" i="9"/>
  <c r="L257" i="9"/>
  <c r="K257" i="9"/>
  <c r="J257" i="9"/>
  <c r="I257" i="9"/>
  <c r="L256" i="9"/>
  <c r="K256" i="9"/>
  <c r="J256" i="9"/>
  <c r="I256" i="9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L245" i="9" s="1"/>
  <c r="K246" i="9"/>
  <c r="J246" i="9"/>
  <c r="J245" i="9" s="1"/>
  <c r="I246" i="9"/>
  <c r="K245" i="9"/>
  <c r="I245" i="9"/>
  <c r="L242" i="9"/>
  <c r="K242" i="9"/>
  <c r="J242" i="9"/>
  <c r="I242" i="9"/>
  <c r="L241" i="9"/>
  <c r="K241" i="9"/>
  <c r="J241" i="9"/>
  <c r="I241" i="9"/>
  <c r="L238" i="9"/>
  <c r="K238" i="9"/>
  <c r="J238" i="9"/>
  <c r="I238" i="9"/>
  <c r="L235" i="9"/>
  <c r="K235" i="9"/>
  <c r="J235" i="9"/>
  <c r="I235" i="9"/>
  <c r="L233" i="9"/>
  <c r="L232" i="9" s="1"/>
  <c r="K233" i="9"/>
  <c r="K232" i="9" s="1"/>
  <c r="J233" i="9"/>
  <c r="J232" i="9" s="1"/>
  <c r="I233" i="9"/>
  <c r="I232" i="9" s="1"/>
  <c r="I231" i="9" s="1"/>
  <c r="L226" i="9"/>
  <c r="L225" i="9" s="1"/>
  <c r="L224" i="9" s="1"/>
  <c r="K226" i="9"/>
  <c r="K225" i="9" s="1"/>
  <c r="K224" i="9" s="1"/>
  <c r="J226" i="9"/>
  <c r="J225" i="9" s="1"/>
  <c r="J224" i="9" s="1"/>
  <c r="I226" i="9"/>
  <c r="I225" i="9" s="1"/>
  <c r="I224" i="9" s="1"/>
  <c r="L222" i="9"/>
  <c r="K222" i="9"/>
  <c r="K221" i="9" s="1"/>
  <c r="K220" i="9" s="1"/>
  <c r="J222" i="9"/>
  <c r="I222" i="9"/>
  <c r="I221" i="9" s="1"/>
  <c r="I220" i="9" s="1"/>
  <c r="L221" i="9"/>
  <c r="J221" i="9"/>
  <c r="J220" i="9" s="1"/>
  <c r="L220" i="9"/>
  <c r="L213" i="9"/>
  <c r="L212" i="9" s="1"/>
  <c r="K213" i="9"/>
  <c r="K212" i="9" s="1"/>
  <c r="J213" i="9"/>
  <c r="J212" i="9" s="1"/>
  <c r="I213" i="9"/>
  <c r="I212" i="9" s="1"/>
  <c r="L210" i="9"/>
  <c r="L209" i="9" s="1"/>
  <c r="L208" i="9" s="1"/>
  <c r="K210" i="9"/>
  <c r="K209" i="9" s="1"/>
  <c r="J210" i="9"/>
  <c r="J209" i="9" s="1"/>
  <c r="I210" i="9"/>
  <c r="I209" i="9" s="1"/>
  <c r="L203" i="9"/>
  <c r="K203" i="9"/>
  <c r="J203" i="9"/>
  <c r="I203" i="9"/>
  <c r="L202" i="9"/>
  <c r="K202" i="9"/>
  <c r="K201" i="9" s="1"/>
  <c r="J202" i="9"/>
  <c r="J201" i="9" s="1"/>
  <c r="I202" i="9"/>
  <c r="L201" i="9"/>
  <c r="I201" i="9"/>
  <c r="L199" i="9"/>
  <c r="L198" i="9" s="1"/>
  <c r="K199" i="9"/>
  <c r="K198" i="9" s="1"/>
  <c r="J199" i="9"/>
  <c r="J198" i="9" s="1"/>
  <c r="I199" i="9"/>
  <c r="I198" i="9" s="1"/>
  <c r="L194" i="9"/>
  <c r="L193" i="9" s="1"/>
  <c r="K194" i="9"/>
  <c r="K193" i="9" s="1"/>
  <c r="J194" i="9"/>
  <c r="J193" i="9" s="1"/>
  <c r="I194" i="9"/>
  <c r="I193" i="9" s="1"/>
  <c r="P188" i="9"/>
  <c r="O188" i="9"/>
  <c r="N188" i="9"/>
  <c r="M188" i="9"/>
  <c r="L188" i="9"/>
  <c r="K188" i="9"/>
  <c r="J188" i="9"/>
  <c r="I188" i="9"/>
  <c r="L187" i="9"/>
  <c r="K187" i="9"/>
  <c r="J187" i="9"/>
  <c r="I187" i="9"/>
  <c r="L183" i="9"/>
  <c r="K183" i="9"/>
  <c r="J183" i="9"/>
  <c r="I183" i="9"/>
  <c r="L182" i="9"/>
  <c r="K182" i="9"/>
  <c r="J182" i="9"/>
  <c r="I182" i="9"/>
  <c r="L180" i="9"/>
  <c r="K180" i="9"/>
  <c r="J180" i="9"/>
  <c r="I180" i="9"/>
  <c r="L179" i="9"/>
  <c r="K179" i="9"/>
  <c r="J179" i="9"/>
  <c r="I179" i="9"/>
  <c r="L172" i="9"/>
  <c r="K172" i="9"/>
  <c r="J172" i="9"/>
  <c r="I172" i="9"/>
  <c r="L171" i="9"/>
  <c r="K171" i="9"/>
  <c r="J171" i="9"/>
  <c r="I171" i="9"/>
  <c r="L167" i="9"/>
  <c r="K167" i="9"/>
  <c r="J167" i="9"/>
  <c r="J166" i="9" s="1"/>
  <c r="J165" i="9" s="1"/>
  <c r="I167" i="9"/>
  <c r="I166" i="9" s="1"/>
  <c r="L166" i="9"/>
  <c r="K166" i="9"/>
  <c r="K165" i="9" s="1"/>
  <c r="L165" i="9"/>
  <c r="I165" i="9"/>
  <c r="L163" i="9"/>
  <c r="K163" i="9"/>
  <c r="J163" i="9"/>
  <c r="I163" i="9"/>
  <c r="L162" i="9"/>
  <c r="L161" i="9" s="1"/>
  <c r="K162" i="9"/>
  <c r="K161" i="9" s="1"/>
  <c r="K160" i="9" s="1"/>
  <c r="J162" i="9"/>
  <c r="J161" i="9" s="1"/>
  <c r="I162" i="9"/>
  <c r="I161" i="9" s="1"/>
  <c r="I160" i="9" s="1"/>
  <c r="L158" i="9"/>
  <c r="K158" i="9"/>
  <c r="J158" i="9"/>
  <c r="I158" i="9"/>
  <c r="L157" i="9"/>
  <c r="K157" i="9"/>
  <c r="J157" i="9"/>
  <c r="I157" i="9"/>
  <c r="L153" i="9"/>
  <c r="K153" i="9"/>
  <c r="J153" i="9"/>
  <c r="I153" i="9"/>
  <c r="L152" i="9"/>
  <c r="L151" i="9" s="1"/>
  <c r="L150" i="9" s="1"/>
  <c r="K152" i="9"/>
  <c r="K151" i="9" s="1"/>
  <c r="K150" i="9" s="1"/>
  <c r="J152" i="9"/>
  <c r="J151" i="9" s="1"/>
  <c r="J150" i="9" s="1"/>
  <c r="I152" i="9"/>
  <c r="I151" i="9" s="1"/>
  <c r="I150" i="9" s="1"/>
  <c r="L147" i="9"/>
  <c r="K147" i="9"/>
  <c r="K146" i="9" s="1"/>
  <c r="K145" i="9" s="1"/>
  <c r="J147" i="9"/>
  <c r="I147" i="9"/>
  <c r="I146" i="9" s="1"/>
  <c r="L146" i="9"/>
  <c r="J146" i="9"/>
  <c r="J145" i="9" s="1"/>
  <c r="L145" i="9"/>
  <c r="I145" i="9"/>
  <c r="L143" i="9"/>
  <c r="K143" i="9"/>
  <c r="K142" i="9" s="1"/>
  <c r="J143" i="9"/>
  <c r="J142" i="9" s="1"/>
  <c r="I143" i="9"/>
  <c r="L142" i="9"/>
  <c r="I142" i="9"/>
  <c r="L139" i="9"/>
  <c r="L138" i="9" s="1"/>
  <c r="L137" i="9" s="1"/>
  <c r="K139" i="9"/>
  <c r="K138" i="9" s="1"/>
  <c r="K137" i="9" s="1"/>
  <c r="J139" i="9"/>
  <c r="J138" i="9" s="1"/>
  <c r="J137" i="9" s="1"/>
  <c r="I139" i="9"/>
  <c r="I138" i="9" s="1"/>
  <c r="I137" i="9" s="1"/>
  <c r="L134" i="9"/>
  <c r="K134" i="9"/>
  <c r="K133" i="9" s="1"/>
  <c r="K132" i="9" s="1"/>
  <c r="J134" i="9"/>
  <c r="J133" i="9" s="1"/>
  <c r="J132" i="9" s="1"/>
  <c r="I134" i="9"/>
  <c r="I133" i="9" s="1"/>
  <c r="I132" i="9" s="1"/>
  <c r="L133" i="9"/>
  <c r="L132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 s="1"/>
  <c r="I127" i="9" s="1"/>
  <c r="L125" i="9"/>
  <c r="K125" i="9"/>
  <c r="J125" i="9"/>
  <c r="I125" i="9"/>
  <c r="L124" i="9"/>
  <c r="L123" i="9" s="1"/>
  <c r="K124" i="9"/>
  <c r="K123" i="9" s="1"/>
  <c r="J124" i="9"/>
  <c r="J123" i="9" s="1"/>
  <c r="I124" i="9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 s="1"/>
  <c r="I119" i="9" s="1"/>
  <c r="L117" i="9"/>
  <c r="K117" i="9"/>
  <c r="J117" i="9"/>
  <c r="I117" i="9"/>
  <c r="L116" i="9"/>
  <c r="L115" i="9" s="1"/>
  <c r="K116" i="9"/>
  <c r="K115" i="9" s="1"/>
  <c r="J116" i="9"/>
  <c r="J115" i="9" s="1"/>
  <c r="I116" i="9"/>
  <c r="I115" i="9" s="1"/>
  <c r="L112" i="9"/>
  <c r="L111" i="9" s="1"/>
  <c r="L110" i="9" s="1"/>
  <c r="L109" i="9" s="1"/>
  <c r="K112" i="9"/>
  <c r="K111" i="9" s="1"/>
  <c r="K110" i="9" s="1"/>
  <c r="J112" i="9"/>
  <c r="J111" i="9" s="1"/>
  <c r="J110" i="9" s="1"/>
  <c r="I112" i="9"/>
  <c r="I111" i="9" s="1"/>
  <c r="I110" i="9" s="1"/>
  <c r="I109" i="9" s="1"/>
  <c r="L106" i="9"/>
  <c r="K106" i="9"/>
  <c r="K105" i="9" s="1"/>
  <c r="J106" i="9"/>
  <c r="J105" i="9" s="1"/>
  <c r="I106" i="9"/>
  <c r="I105" i="9" s="1"/>
  <c r="L105" i="9"/>
  <c r="L102" i="9"/>
  <c r="L101" i="9" s="1"/>
  <c r="L100" i="9" s="1"/>
  <c r="K102" i="9"/>
  <c r="K101" i="9" s="1"/>
  <c r="K100" i="9" s="1"/>
  <c r="J102" i="9"/>
  <c r="J101" i="9" s="1"/>
  <c r="J100" i="9" s="1"/>
  <c r="I102" i="9"/>
  <c r="I101" i="9" s="1"/>
  <c r="I100" i="9" s="1"/>
  <c r="L97" i="9"/>
  <c r="K97" i="9"/>
  <c r="J97" i="9"/>
  <c r="I97" i="9"/>
  <c r="L96" i="9"/>
  <c r="K96" i="9"/>
  <c r="J96" i="9"/>
  <c r="I96" i="9"/>
  <c r="L95" i="9"/>
  <c r="K95" i="9"/>
  <c r="J95" i="9"/>
  <c r="I95" i="9"/>
  <c r="L92" i="9"/>
  <c r="L91" i="9" s="1"/>
  <c r="L90" i="9" s="1"/>
  <c r="L89" i="9" s="1"/>
  <c r="K92" i="9"/>
  <c r="K91" i="9" s="1"/>
  <c r="K90" i="9" s="1"/>
  <c r="K89" i="9" s="1"/>
  <c r="J92" i="9"/>
  <c r="J91" i="9" s="1"/>
  <c r="J90" i="9" s="1"/>
  <c r="J89" i="9" s="1"/>
  <c r="I92" i="9"/>
  <c r="I91" i="9" s="1"/>
  <c r="I90" i="9" s="1"/>
  <c r="I89" i="9" s="1"/>
  <c r="L85" i="9"/>
  <c r="L84" i="9" s="1"/>
  <c r="L83" i="9" s="1"/>
  <c r="L82" i="9" s="1"/>
  <c r="K85" i="9"/>
  <c r="K84" i="9" s="1"/>
  <c r="K83" i="9" s="1"/>
  <c r="K82" i="9" s="1"/>
  <c r="J85" i="9"/>
  <c r="J84" i="9" s="1"/>
  <c r="J83" i="9" s="1"/>
  <c r="J82" i="9" s="1"/>
  <c r="I85" i="9"/>
  <c r="I84" i="9" s="1"/>
  <c r="I83" i="9" s="1"/>
  <c r="I82" i="9" s="1"/>
  <c r="L80" i="9"/>
  <c r="L79" i="9" s="1"/>
  <c r="L78" i="9" s="1"/>
  <c r="K80" i="9"/>
  <c r="K79" i="9" s="1"/>
  <c r="K78" i="9" s="1"/>
  <c r="J80" i="9"/>
  <c r="J79" i="9" s="1"/>
  <c r="J78" i="9" s="1"/>
  <c r="I80" i="9"/>
  <c r="I79" i="9" s="1"/>
  <c r="I78" i="9" s="1"/>
  <c r="L74" i="9"/>
  <c r="K74" i="9"/>
  <c r="J74" i="9"/>
  <c r="J73" i="9" s="1"/>
  <c r="I74" i="9"/>
  <c r="I73" i="9" s="1"/>
  <c r="L73" i="9"/>
  <c r="K73" i="9"/>
  <c r="L69" i="9"/>
  <c r="L68" i="9" s="1"/>
  <c r="K69" i="9"/>
  <c r="K68" i="9" s="1"/>
  <c r="J69" i="9"/>
  <c r="J68" i="9" s="1"/>
  <c r="I69" i="9"/>
  <c r="I68" i="9" s="1"/>
  <c r="L64" i="9"/>
  <c r="K64" i="9"/>
  <c r="J64" i="9"/>
  <c r="I64" i="9"/>
  <c r="I63" i="9" s="1"/>
  <c r="L63" i="9"/>
  <c r="L62" i="9" s="1"/>
  <c r="L61" i="9" s="1"/>
  <c r="K63" i="9"/>
  <c r="J63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L36" i="9"/>
  <c r="K36" i="9"/>
  <c r="J36" i="9"/>
  <c r="I36" i="9"/>
  <c r="L34" i="9"/>
  <c r="L33" i="9" s="1"/>
  <c r="L32" i="9" s="1"/>
  <c r="L31" i="9" s="1"/>
  <c r="K34" i="9"/>
  <c r="K33" i="9" s="1"/>
  <c r="K32" i="9" s="1"/>
  <c r="K31" i="9" s="1"/>
  <c r="J34" i="9"/>
  <c r="J33" i="9" s="1"/>
  <c r="J32" i="9" s="1"/>
  <c r="J31" i="9" s="1"/>
  <c r="I34" i="9"/>
  <c r="I33" i="9" s="1"/>
  <c r="I32" i="9" s="1"/>
  <c r="I31" i="9" s="1"/>
  <c r="L357" i="10"/>
  <c r="K357" i="10"/>
  <c r="J357" i="10"/>
  <c r="I357" i="10"/>
  <c r="L356" i="10"/>
  <c r="K356" i="10"/>
  <c r="J356" i="10"/>
  <c r="I356" i="10"/>
  <c r="L354" i="10"/>
  <c r="K354" i="10"/>
  <c r="J354" i="10"/>
  <c r="I354" i="10"/>
  <c r="L353" i="10"/>
  <c r="K353" i="10"/>
  <c r="J353" i="10"/>
  <c r="I353" i="10"/>
  <c r="L351" i="10"/>
  <c r="K351" i="10"/>
  <c r="J351" i="10"/>
  <c r="I351" i="10"/>
  <c r="L350" i="10"/>
  <c r="K350" i="10"/>
  <c r="J350" i="10"/>
  <c r="I350" i="10"/>
  <c r="L347" i="10"/>
  <c r="K347" i="10"/>
  <c r="J347" i="10"/>
  <c r="I347" i="10"/>
  <c r="L346" i="10"/>
  <c r="K346" i="10"/>
  <c r="J346" i="10"/>
  <c r="I346" i="10"/>
  <c r="L343" i="10"/>
  <c r="K343" i="10"/>
  <c r="J343" i="10"/>
  <c r="I343" i="10"/>
  <c r="L342" i="10"/>
  <c r="K342" i="10"/>
  <c r="J342" i="10"/>
  <c r="I342" i="10"/>
  <c r="L339" i="10"/>
  <c r="K339" i="10"/>
  <c r="J339" i="10"/>
  <c r="I339" i="10"/>
  <c r="L338" i="10"/>
  <c r="K338" i="10"/>
  <c r="J338" i="10"/>
  <c r="I338" i="10"/>
  <c r="L335" i="10"/>
  <c r="K335" i="10"/>
  <c r="J335" i="10"/>
  <c r="I335" i="10"/>
  <c r="L332" i="10"/>
  <c r="K332" i="10"/>
  <c r="J332" i="10"/>
  <c r="I332" i="10"/>
  <c r="L330" i="10"/>
  <c r="K330" i="10"/>
  <c r="J330" i="10"/>
  <c r="I330" i="10"/>
  <c r="L329" i="10"/>
  <c r="L328" i="10" s="1"/>
  <c r="K329" i="10"/>
  <c r="K328" i="10" s="1"/>
  <c r="J329" i="10"/>
  <c r="J328" i="10" s="1"/>
  <c r="I329" i="10"/>
  <c r="I328" i="10" s="1"/>
  <c r="L325" i="10"/>
  <c r="L324" i="10" s="1"/>
  <c r="K325" i="10"/>
  <c r="K324" i="10" s="1"/>
  <c r="J325" i="10"/>
  <c r="J324" i="10" s="1"/>
  <c r="I325" i="10"/>
  <c r="I324" i="10" s="1"/>
  <c r="L322" i="10"/>
  <c r="L321" i="10" s="1"/>
  <c r="K322" i="10"/>
  <c r="K321" i="10" s="1"/>
  <c r="J322" i="10"/>
  <c r="J321" i="10" s="1"/>
  <c r="I322" i="10"/>
  <c r="I321" i="10" s="1"/>
  <c r="L319" i="10"/>
  <c r="L318" i="10" s="1"/>
  <c r="K319" i="10"/>
  <c r="K318" i="10" s="1"/>
  <c r="J319" i="10"/>
  <c r="J318" i="10" s="1"/>
  <c r="I319" i="10"/>
  <c r="I318" i="10" s="1"/>
  <c r="L315" i="10"/>
  <c r="L314" i="10" s="1"/>
  <c r="K315" i="10"/>
  <c r="K314" i="10" s="1"/>
  <c r="J315" i="10"/>
  <c r="J314" i="10" s="1"/>
  <c r="I315" i="10"/>
  <c r="I314" i="10" s="1"/>
  <c r="L311" i="10"/>
  <c r="L310" i="10" s="1"/>
  <c r="K311" i="10"/>
  <c r="K310" i="10" s="1"/>
  <c r="J311" i="10"/>
  <c r="J310" i="10" s="1"/>
  <c r="I311" i="10"/>
  <c r="I310" i="10" s="1"/>
  <c r="L307" i="10"/>
  <c r="L306" i="10" s="1"/>
  <c r="K307" i="10"/>
  <c r="K306" i="10" s="1"/>
  <c r="J307" i="10"/>
  <c r="J306" i="10" s="1"/>
  <c r="I307" i="10"/>
  <c r="I306" i="10" s="1"/>
  <c r="L303" i="10"/>
  <c r="K303" i="10"/>
  <c r="J303" i="10"/>
  <c r="I303" i="10"/>
  <c r="L300" i="10"/>
  <c r="K300" i="10"/>
  <c r="J300" i="10"/>
  <c r="I300" i="10"/>
  <c r="L298" i="10"/>
  <c r="L297" i="10" s="1"/>
  <c r="K298" i="10"/>
  <c r="K297" i="10" s="1"/>
  <c r="J298" i="10"/>
  <c r="J297" i="10" s="1"/>
  <c r="J296" i="10" s="1"/>
  <c r="J295" i="10" s="1"/>
  <c r="I298" i="10"/>
  <c r="I297" i="10" s="1"/>
  <c r="L292" i="10"/>
  <c r="L291" i="10" s="1"/>
  <c r="K292" i="10"/>
  <c r="K291" i="10" s="1"/>
  <c r="J292" i="10"/>
  <c r="J291" i="10" s="1"/>
  <c r="I292" i="10"/>
  <c r="I291" i="10" s="1"/>
  <c r="L289" i="10"/>
  <c r="L288" i="10" s="1"/>
  <c r="K289" i="10"/>
  <c r="K288" i="10" s="1"/>
  <c r="J289" i="10"/>
  <c r="J288" i="10" s="1"/>
  <c r="I289" i="10"/>
  <c r="I288" i="10" s="1"/>
  <c r="L286" i="10"/>
  <c r="L285" i="10" s="1"/>
  <c r="K286" i="10"/>
  <c r="K285" i="10" s="1"/>
  <c r="J286" i="10"/>
  <c r="J285" i="10" s="1"/>
  <c r="I286" i="10"/>
  <c r="I285" i="10" s="1"/>
  <c r="L282" i="10"/>
  <c r="L281" i="10" s="1"/>
  <c r="K282" i="10"/>
  <c r="K281" i="10" s="1"/>
  <c r="J282" i="10"/>
  <c r="J281" i="10" s="1"/>
  <c r="I282" i="10"/>
  <c r="I281" i="10" s="1"/>
  <c r="L278" i="10"/>
  <c r="L277" i="10" s="1"/>
  <c r="K278" i="10"/>
  <c r="K277" i="10" s="1"/>
  <c r="J278" i="10"/>
  <c r="J277" i="10" s="1"/>
  <c r="I278" i="10"/>
  <c r="I277" i="10" s="1"/>
  <c r="L274" i="10"/>
  <c r="L273" i="10" s="1"/>
  <c r="K274" i="10"/>
  <c r="K273" i="10" s="1"/>
  <c r="J274" i="10"/>
  <c r="J273" i="10" s="1"/>
  <c r="I274" i="10"/>
  <c r="I273" i="10" s="1"/>
  <c r="L270" i="10"/>
  <c r="K270" i="10"/>
  <c r="J270" i="10"/>
  <c r="I270" i="10"/>
  <c r="L267" i="10"/>
  <c r="K267" i="10"/>
  <c r="J267" i="10"/>
  <c r="I267" i="10"/>
  <c r="L265" i="10"/>
  <c r="L264" i="10" s="1"/>
  <c r="L263" i="10" s="1"/>
  <c r="K265" i="10"/>
  <c r="K264" i="10" s="1"/>
  <c r="K263" i="10" s="1"/>
  <c r="J265" i="10"/>
  <c r="J264" i="10" s="1"/>
  <c r="I265" i="10"/>
  <c r="I264" i="10" s="1"/>
  <c r="I263" i="10" s="1"/>
  <c r="L260" i="10"/>
  <c r="K260" i="10"/>
  <c r="J260" i="10"/>
  <c r="I260" i="10"/>
  <c r="L259" i="10"/>
  <c r="K259" i="10"/>
  <c r="J259" i="10"/>
  <c r="I259" i="10"/>
  <c r="L257" i="10"/>
  <c r="K257" i="10"/>
  <c r="J257" i="10"/>
  <c r="I257" i="10"/>
  <c r="L256" i="10"/>
  <c r="K256" i="10"/>
  <c r="J256" i="10"/>
  <c r="I256" i="10"/>
  <c r="L254" i="10"/>
  <c r="K254" i="10"/>
  <c r="J254" i="10"/>
  <c r="I254" i="10"/>
  <c r="L253" i="10"/>
  <c r="K253" i="10"/>
  <c r="J253" i="10"/>
  <c r="I253" i="10"/>
  <c r="L250" i="10"/>
  <c r="K250" i="10"/>
  <c r="J250" i="10"/>
  <c r="I250" i="10"/>
  <c r="L249" i="10"/>
  <c r="K249" i="10"/>
  <c r="J249" i="10"/>
  <c r="I249" i="10"/>
  <c r="L246" i="10"/>
  <c r="K246" i="10"/>
  <c r="J246" i="10"/>
  <c r="I246" i="10"/>
  <c r="L245" i="10"/>
  <c r="K245" i="10"/>
  <c r="J245" i="10"/>
  <c r="I245" i="10"/>
  <c r="L242" i="10"/>
  <c r="K242" i="10"/>
  <c r="J242" i="10"/>
  <c r="I242" i="10"/>
  <c r="L241" i="10"/>
  <c r="K241" i="10"/>
  <c r="J241" i="10"/>
  <c r="I241" i="10"/>
  <c r="L238" i="10"/>
  <c r="K238" i="10"/>
  <c r="J238" i="10"/>
  <c r="I238" i="10"/>
  <c r="L235" i="10"/>
  <c r="K235" i="10"/>
  <c r="J235" i="10"/>
  <c r="I235" i="10"/>
  <c r="L233" i="10"/>
  <c r="K233" i="10"/>
  <c r="J233" i="10"/>
  <c r="I233" i="10"/>
  <c r="L232" i="10"/>
  <c r="L231" i="10" s="1"/>
  <c r="L230" i="10" s="1"/>
  <c r="K232" i="10"/>
  <c r="K231" i="10" s="1"/>
  <c r="K230" i="10" s="1"/>
  <c r="J232" i="10"/>
  <c r="J231" i="10" s="1"/>
  <c r="I232" i="10"/>
  <c r="I231" i="10" s="1"/>
  <c r="I230" i="10" s="1"/>
  <c r="L226" i="10"/>
  <c r="K226" i="10"/>
  <c r="J226" i="10"/>
  <c r="I226" i="10"/>
  <c r="L225" i="10"/>
  <c r="L224" i="10" s="1"/>
  <c r="K225" i="10"/>
  <c r="K224" i="10" s="1"/>
  <c r="J225" i="10"/>
  <c r="J224" i="10" s="1"/>
  <c r="I225" i="10"/>
  <c r="I224" i="10" s="1"/>
  <c r="L222" i="10"/>
  <c r="L221" i="10" s="1"/>
  <c r="L220" i="10" s="1"/>
  <c r="K222" i="10"/>
  <c r="K221" i="10" s="1"/>
  <c r="K220" i="10" s="1"/>
  <c r="J222" i="10"/>
  <c r="J221" i="10" s="1"/>
  <c r="J220" i="10" s="1"/>
  <c r="I222" i="10"/>
  <c r="I221" i="10" s="1"/>
  <c r="I220" i="10" s="1"/>
  <c r="L213" i="10"/>
  <c r="K213" i="10"/>
  <c r="J213" i="10"/>
  <c r="I213" i="10"/>
  <c r="L212" i="10"/>
  <c r="K212" i="10"/>
  <c r="J212" i="10"/>
  <c r="I212" i="10"/>
  <c r="L210" i="10"/>
  <c r="K210" i="10"/>
  <c r="J210" i="10"/>
  <c r="I210" i="10"/>
  <c r="L209" i="10"/>
  <c r="L208" i="10" s="1"/>
  <c r="K209" i="10"/>
  <c r="K208" i="10" s="1"/>
  <c r="J209" i="10"/>
  <c r="J208" i="10" s="1"/>
  <c r="I209" i="10"/>
  <c r="I208" i="10" s="1"/>
  <c r="L203" i="10"/>
  <c r="L202" i="10" s="1"/>
  <c r="L201" i="10" s="1"/>
  <c r="K203" i="10"/>
  <c r="K202" i="10" s="1"/>
  <c r="K201" i="10" s="1"/>
  <c r="J203" i="10"/>
  <c r="J202" i="10" s="1"/>
  <c r="J201" i="10" s="1"/>
  <c r="I203" i="10"/>
  <c r="I202" i="10" s="1"/>
  <c r="I201" i="10" s="1"/>
  <c r="L199" i="10"/>
  <c r="K199" i="10"/>
  <c r="J199" i="10"/>
  <c r="I199" i="10"/>
  <c r="L198" i="10"/>
  <c r="K198" i="10"/>
  <c r="J198" i="10"/>
  <c r="I198" i="10"/>
  <c r="L194" i="10"/>
  <c r="K194" i="10"/>
  <c r="J194" i="10"/>
  <c r="I194" i="10"/>
  <c r="L193" i="10"/>
  <c r="K193" i="10"/>
  <c r="J193" i="10"/>
  <c r="I193" i="10"/>
  <c r="P188" i="10"/>
  <c r="O188" i="10"/>
  <c r="N188" i="10"/>
  <c r="M188" i="10"/>
  <c r="L188" i="10"/>
  <c r="L187" i="10" s="1"/>
  <c r="K188" i="10"/>
  <c r="K187" i="10" s="1"/>
  <c r="J188" i="10"/>
  <c r="J187" i="10" s="1"/>
  <c r="I188" i="10"/>
  <c r="I187" i="10" s="1"/>
  <c r="L183" i="10"/>
  <c r="L182" i="10" s="1"/>
  <c r="K183" i="10"/>
  <c r="K182" i="10" s="1"/>
  <c r="J183" i="10"/>
  <c r="J182" i="10" s="1"/>
  <c r="I183" i="10"/>
  <c r="I182" i="10" s="1"/>
  <c r="L180" i="10"/>
  <c r="L179" i="10" s="1"/>
  <c r="L178" i="10" s="1"/>
  <c r="L177" i="10" s="1"/>
  <c r="K180" i="10"/>
  <c r="K179" i="10" s="1"/>
  <c r="K178" i="10" s="1"/>
  <c r="K177" i="10" s="1"/>
  <c r="J180" i="10"/>
  <c r="J179" i="10" s="1"/>
  <c r="I180" i="10"/>
  <c r="I179" i="10" s="1"/>
  <c r="I178" i="10" s="1"/>
  <c r="I177" i="10" s="1"/>
  <c r="L172" i="10"/>
  <c r="K172" i="10"/>
  <c r="J172" i="10"/>
  <c r="I172" i="10"/>
  <c r="L171" i="10"/>
  <c r="K171" i="10"/>
  <c r="J171" i="10"/>
  <c r="I171" i="10"/>
  <c r="L167" i="10"/>
  <c r="K167" i="10"/>
  <c r="J167" i="10"/>
  <c r="I167" i="10"/>
  <c r="L166" i="10"/>
  <c r="L165" i="10" s="1"/>
  <c r="K166" i="10"/>
  <c r="K165" i="10" s="1"/>
  <c r="J166" i="10"/>
  <c r="J165" i="10" s="1"/>
  <c r="I166" i="10"/>
  <c r="I165" i="10" s="1"/>
  <c r="L163" i="10"/>
  <c r="L162" i="10" s="1"/>
  <c r="L161" i="10" s="1"/>
  <c r="K163" i="10"/>
  <c r="K162" i="10" s="1"/>
  <c r="K161" i="10" s="1"/>
  <c r="J163" i="10"/>
  <c r="J162" i="10" s="1"/>
  <c r="J161" i="10" s="1"/>
  <c r="J160" i="10" s="1"/>
  <c r="I163" i="10"/>
  <c r="I162" i="10" s="1"/>
  <c r="I161" i="10" s="1"/>
  <c r="L158" i="10"/>
  <c r="L157" i="10" s="1"/>
  <c r="K158" i="10"/>
  <c r="K157" i="10" s="1"/>
  <c r="J158" i="10"/>
  <c r="J157" i="10" s="1"/>
  <c r="I158" i="10"/>
  <c r="I157" i="10" s="1"/>
  <c r="L153" i="10"/>
  <c r="L152" i="10" s="1"/>
  <c r="K153" i="10"/>
  <c r="K152" i="10" s="1"/>
  <c r="J153" i="10"/>
  <c r="J152" i="10" s="1"/>
  <c r="J151" i="10" s="1"/>
  <c r="J150" i="10" s="1"/>
  <c r="I153" i="10"/>
  <c r="I152" i="10" s="1"/>
  <c r="L147" i="10"/>
  <c r="L146" i="10" s="1"/>
  <c r="L145" i="10" s="1"/>
  <c r="K147" i="10"/>
  <c r="K146" i="10" s="1"/>
  <c r="K145" i="10" s="1"/>
  <c r="J147" i="10"/>
  <c r="J146" i="10" s="1"/>
  <c r="J145" i="10" s="1"/>
  <c r="I147" i="10"/>
  <c r="I146" i="10" s="1"/>
  <c r="I145" i="10" s="1"/>
  <c r="L143" i="10"/>
  <c r="K143" i="10"/>
  <c r="J143" i="10"/>
  <c r="I143" i="10"/>
  <c r="L142" i="10"/>
  <c r="K142" i="10"/>
  <c r="J142" i="10"/>
  <c r="I142" i="10"/>
  <c r="L139" i="10"/>
  <c r="K139" i="10"/>
  <c r="J139" i="10"/>
  <c r="I139" i="10"/>
  <c r="L138" i="10"/>
  <c r="L137" i="10" s="1"/>
  <c r="K138" i="10"/>
  <c r="K137" i="10" s="1"/>
  <c r="J138" i="10"/>
  <c r="J137" i="10" s="1"/>
  <c r="I138" i="10"/>
  <c r="I137" i="10" s="1"/>
  <c r="L134" i="10"/>
  <c r="L133" i="10" s="1"/>
  <c r="L132" i="10" s="1"/>
  <c r="K134" i="10"/>
  <c r="K133" i="10" s="1"/>
  <c r="K132" i="10" s="1"/>
  <c r="J134" i="10"/>
  <c r="J133" i="10" s="1"/>
  <c r="J132" i="10" s="1"/>
  <c r="J131" i="10" s="1"/>
  <c r="I134" i="10"/>
  <c r="I133" i="10" s="1"/>
  <c r="I132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 s="1"/>
  <c r="I127" i="10" s="1"/>
  <c r="L125" i="10"/>
  <c r="K125" i="10"/>
  <c r="J125" i="10"/>
  <c r="I125" i="10"/>
  <c r="L124" i="10"/>
  <c r="L123" i="10" s="1"/>
  <c r="K124" i="10"/>
  <c r="K123" i="10" s="1"/>
  <c r="J124" i="10"/>
  <c r="J123" i="10" s="1"/>
  <c r="I124" i="10"/>
  <c r="I123" i="10" s="1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 s="1"/>
  <c r="I119" i="10" s="1"/>
  <c r="L117" i="10"/>
  <c r="K117" i="10"/>
  <c r="J117" i="10"/>
  <c r="I117" i="10"/>
  <c r="L116" i="10"/>
  <c r="L115" i="10" s="1"/>
  <c r="K116" i="10"/>
  <c r="K115" i="10" s="1"/>
  <c r="J116" i="10"/>
  <c r="J115" i="10" s="1"/>
  <c r="I116" i="10"/>
  <c r="I115" i="10" s="1"/>
  <c r="L112" i="10"/>
  <c r="L111" i="10" s="1"/>
  <c r="L110" i="10" s="1"/>
  <c r="L109" i="10" s="1"/>
  <c r="K112" i="10"/>
  <c r="K111" i="10" s="1"/>
  <c r="K110" i="10" s="1"/>
  <c r="K109" i="10" s="1"/>
  <c r="J112" i="10"/>
  <c r="J111" i="10" s="1"/>
  <c r="J110" i="10" s="1"/>
  <c r="I112" i="10"/>
  <c r="I111" i="10" s="1"/>
  <c r="I110" i="10" s="1"/>
  <c r="L106" i="10"/>
  <c r="L105" i="10" s="1"/>
  <c r="K106" i="10"/>
  <c r="K105" i="10" s="1"/>
  <c r="J106" i="10"/>
  <c r="J105" i="10" s="1"/>
  <c r="I106" i="10"/>
  <c r="I105" i="10" s="1"/>
  <c r="L102" i="10"/>
  <c r="L101" i="10" s="1"/>
  <c r="L100" i="10" s="1"/>
  <c r="K102" i="10"/>
  <c r="K101" i="10" s="1"/>
  <c r="K100" i="10" s="1"/>
  <c r="J102" i="10"/>
  <c r="J101" i="10" s="1"/>
  <c r="J100" i="10" s="1"/>
  <c r="I102" i="10"/>
  <c r="I101" i="10" s="1"/>
  <c r="I100" i="10" s="1"/>
  <c r="L97" i="10"/>
  <c r="K97" i="10"/>
  <c r="J97" i="10"/>
  <c r="I97" i="10"/>
  <c r="L96" i="10"/>
  <c r="L95" i="10" s="1"/>
  <c r="K96" i="10"/>
  <c r="K95" i="10" s="1"/>
  <c r="J96" i="10"/>
  <c r="J95" i="10" s="1"/>
  <c r="I96" i="10"/>
  <c r="I95" i="10" s="1"/>
  <c r="L92" i="10"/>
  <c r="L91" i="10" s="1"/>
  <c r="L90" i="10" s="1"/>
  <c r="K92" i="10"/>
  <c r="K91" i="10" s="1"/>
  <c r="K90" i="10" s="1"/>
  <c r="K89" i="10" s="1"/>
  <c r="J92" i="10"/>
  <c r="J91" i="10" s="1"/>
  <c r="J90" i="10" s="1"/>
  <c r="J89" i="10" s="1"/>
  <c r="I92" i="10"/>
  <c r="I91" i="10" s="1"/>
  <c r="I90" i="10" s="1"/>
  <c r="L85" i="10"/>
  <c r="L84" i="10" s="1"/>
  <c r="L83" i="10" s="1"/>
  <c r="L82" i="10" s="1"/>
  <c r="K85" i="10"/>
  <c r="K84" i="10" s="1"/>
  <c r="K83" i="10" s="1"/>
  <c r="K82" i="10" s="1"/>
  <c r="J85" i="10"/>
  <c r="J84" i="10" s="1"/>
  <c r="J83" i="10" s="1"/>
  <c r="J82" i="10" s="1"/>
  <c r="I85" i="10"/>
  <c r="I84" i="10" s="1"/>
  <c r="I83" i="10" s="1"/>
  <c r="I82" i="10" s="1"/>
  <c r="L80" i="10"/>
  <c r="L79" i="10" s="1"/>
  <c r="L78" i="10" s="1"/>
  <c r="K80" i="10"/>
  <c r="K79" i="10" s="1"/>
  <c r="K78" i="10" s="1"/>
  <c r="J80" i="10"/>
  <c r="J79" i="10" s="1"/>
  <c r="J78" i="10" s="1"/>
  <c r="I80" i="10"/>
  <c r="I79" i="10" s="1"/>
  <c r="I78" i="10" s="1"/>
  <c r="L74" i="10"/>
  <c r="K74" i="10"/>
  <c r="J74" i="10"/>
  <c r="I74" i="10"/>
  <c r="L73" i="10"/>
  <c r="K73" i="10"/>
  <c r="J73" i="10"/>
  <c r="I73" i="10"/>
  <c r="L69" i="10"/>
  <c r="K69" i="10"/>
  <c r="J69" i="10"/>
  <c r="I69" i="10"/>
  <c r="L68" i="10"/>
  <c r="K68" i="10"/>
  <c r="J68" i="10"/>
  <c r="I68" i="10"/>
  <c r="L64" i="10"/>
  <c r="K64" i="10"/>
  <c r="J64" i="10"/>
  <c r="I64" i="10"/>
  <c r="L63" i="10"/>
  <c r="L62" i="10" s="1"/>
  <c r="L61" i="10" s="1"/>
  <c r="K63" i="10"/>
  <c r="K62" i="10" s="1"/>
  <c r="K61" i="10" s="1"/>
  <c r="J63" i="10"/>
  <c r="J62" i="10" s="1"/>
  <c r="J61" i="10" s="1"/>
  <c r="I63" i="10"/>
  <c r="I62" i="10" s="1"/>
  <c r="I61" i="10" s="1"/>
  <c r="L45" i="10"/>
  <c r="K45" i="10"/>
  <c r="J45" i="10"/>
  <c r="I45" i="10"/>
  <c r="L44" i="10"/>
  <c r="L43" i="10" s="1"/>
  <c r="L42" i="10" s="1"/>
  <c r="K44" i="10"/>
  <c r="K43" i="10" s="1"/>
  <c r="K42" i="10" s="1"/>
  <c r="J44" i="10"/>
  <c r="J43" i="10" s="1"/>
  <c r="J42" i="10" s="1"/>
  <c r="I44" i="10"/>
  <c r="I43" i="10" s="1"/>
  <c r="I42" i="10" s="1"/>
  <c r="L40" i="10"/>
  <c r="K40" i="10"/>
  <c r="J40" i="10"/>
  <c r="I40" i="10"/>
  <c r="L39" i="10"/>
  <c r="L38" i="10" s="1"/>
  <c r="K39" i="10"/>
  <c r="K38" i="10" s="1"/>
  <c r="J39" i="10"/>
  <c r="J38" i="10" s="1"/>
  <c r="I39" i="10"/>
  <c r="I38" i="10" s="1"/>
  <c r="L36" i="10"/>
  <c r="K36" i="10"/>
  <c r="J36" i="10"/>
  <c r="I36" i="10"/>
  <c r="L34" i="10"/>
  <c r="K34" i="10"/>
  <c r="J34" i="10"/>
  <c r="I34" i="10"/>
  <c r="L33" i="10"/>
  <c r="L32" i="10" s="1"/>
  <c r="L31" i="10" s="1"/>
  <c r="K33" i="10"/>
  <c r="K32" i="10" s="1"/>
  <c r="J33" i="10"/>
  <c r="J32" i="10" s="1"/>
  <c r="I33" i="10"/>
  <c r="I32" i="10" s="1"/>
  <c r="I31" i="10" s="1"/>
  <c r="L357" i="7"/>
  <c r="K357" i="7"/>
  <c r="K356" i="7" s="1"/>
  <c r="J357" i="7"/>
  <c r="I357" i="7"/>
  <c r="I356" i="7" s="1"/>
  <c r="L356" i="7"/>
  <c r="J356" i="7"/>
  <c r="L354" i="7"/>
  <c r="K354" i="7"/>
  <c r="K353" i="7" s="1"/>
  <c r="J354" i="7"/>
  <c r="I354" i="7"/>
  <c r="I353" i="7" s="1"/>
  <c r="L353" i="7"/>
  <c r="J353" i="7"/>
  <c r="L351" i="7"/>
  <c r="K351" i="7"/>
  <c r="K350" i="7" s="1"/>
  <c r="J351" i="7"/>
  <c r="I351" i="7"/>
  <c r="I350" i="7" s="1"/>
  <c r="L350" i="7"/>
  <c r="J350" i="7"/>
  <c r="L347" i="7"/>
  <c r="K347" i="7"/>
  <c r="K346" i="7" s="1"/>
  <c r="J347" i="7"/>
  <c r="I347" i="7"/>
  <c r="I346" i="7" s="1"/>
  <c r="L346" i="7"/>
  <c r="J346" i="7"/>
  <c r="L343" i="7"/>
  <c r="K343" i="7"/>
  <c r="K342" i="7" s="1"/>
  <c r="J343" i="7"/>
  <c r="I343" i="7"/>
  <c r="I342" i="7" s="1"/>
  <c r="L342" i="7"/>
  <c r="J342" i="7"/>
  <c r="L339" i="7"/>
  <c r="K339" i="7"/>
  <c r="K338" i="7" s="1"/>
  <c r="J339" i="7"/>
  <c r="I339" i="7"/>
  <c r="I338" i="7" s="1"/>
  <c r="L338" i="7"/>
  <c r="J338" i="7"/>
  <c r="L335" i="7"/>
  <c r="K335" i="7"/>
  <c r="J335" i="7"/>
  <c r="I335" i="7"/>
  <c r="L332" i="7"/>
  <c r="K332" i="7"/>
  <c r="J332" i="7"/>
  <c r="I332" i="7"/>
  <c r="L330" i="7"/>
  <c r="K330" i="7"/>
  <c r="K329" i="7" s="1"/>
  <c r="J330" i="7"/>
  <c r="I330" i="7"/>
  <c r="I329" i="7" s="1"/>
  <c r="I328" i="7" s="1"/>
  <c r="L329" i="7"/>
  <c r="L328" i="7" s="1"/>
  <c r="J329" i="7"/>
  <c r="J328" i="7" s="1"/>
  <c r="L325" i="7"/>
  <c r="L324" i="7" s="1"/>
  <c r="K325" i="7"/>
  <c r="K324" i="7" s="1"/>
  <c r="J325" i="7"/>
  <c r="J324" i="7" s="1"/>
  <c r="I325" i="7"/>
  <c r="I324" i="7"/>
  <c r="L322" i="7"/>
  <c r="L321" i="7" s="1"/>
  <c r="K322" i="7"/>
  <c r="K321" i="7" s="1"/>
  <c r="J322" i="7"/>
  <c r="J321" i="7" s="1"/>
  <c r="I322" i="7"/>
  <c r="I321" i="7" s="1"/>
  <c r="L319" i="7"/>
  <c r="L318" i="7" s="1"/>
  <c r="K319" i="7"/>
  <c r="K318" i="7" s="1"/>
  <c r="J319" i="7"/>
  <c r="J318" i="7" s="1"/>
  <c r="I319" i="7"/>
  <c r="I318" i="7"/>
  <c r="L315" i="7"/>
  <c r="L314" i="7" s="1"/>
  <c r="K315" i="7"/>
  <c r="K314" i="7" s="1"/>
  <c r="J315" i="7"/>
  <c r="J314" i="7" s="1"/>
  <c r="I315" i="7"/>
  <c r="I314" i="7" s="1"/>
  <c r="L311" i="7"/>
  <c r="L310" i="7" s="1"/>
  <c r="K311" i="7"/>
  <c r="K310" i="7" s="1"/>
  <c r="J311" i="7"/>
  <c r="J310" i="7" s="1"/>
  <c r="I311" i="7"/>
  <c r="I310" i="7"/>
  <c r="L307" i="7"/>
  <c r="L306" i="7" s="1"/>
  <c r="K307" i="7"/>
  <c r="K306" i="7" s="1"/>
  <c r="J307" i="7"/>
  <c r="J306" i="7" s="1"/>
  <c r="I307" i="7"/>
  <c r="I306" i="7" s="1"/>
  <c r="L303" i="7"/>
  <c r="K303" i="7"/>
  <c r="J303" i="7"/>
  <c r="I303" i="7"/>
  <c r="L300" i="7"/>
  <c r="K300" i="7"/>
  <c r="J300" i="7"/>
  <c r="I300" i="7"/>
  <c r="L298" i="7"/>
  <c r="L297" i="7" s="1"/>
  <c r="K298" i="7"/>
  <c r="K297" i="7" s="1"/>
  <c r="J298" i="7"/>
  <c r="J297" i="7" s="1"/>
  <c r="I298" i="7"/>
  <c r="I297" i="7"/>
  <c r="L292" i="7"/>
  <c r="L291" i="7" s="1"/>
  <c r="K292" i="7"/>
  <c r="K291" i="7" s="1"/>
  <c r="J292" i="7"/>
  <c r="J291" i="7" s="1"/>
  <c r="I292" i="7"/>
  <c r="I291" i="7" s="1"/>
  <c r="L289" i="7"/>
  <c r="L288" i="7" s="1"/>
  <c r="K289" i="7"/>
  <c r="K288" i="7" s="1"/>
  <c r="J289" i="7"/>
  <c r="J288" i="7" s="1"/>
  <c r="I289" i="7"/>
  <c r="I288" i="7"/>
  <c r="L286" i="7"/>
  <c r="L285" i="7" s="1"/>
  <c r="K286" i="7"/>
  <c r="K285" i="7" s="1"/>
  <c r="J286" i="7"/>
  <c r="J285" i="7" s="1"/>
  <c r="I286" i="7"/>
  <c r="I285" i="7" s="1"/>
  <c r="L282" i="7"/>
  <c r="L281" i="7" s="1"/>
  <c r="K282" i="7"/>
  <c r="K281" i="7" s="1"/>
  <c r="J282" i="7"/>
  <c r="J281" i="7" s="1"/>
  <c r="I282" i="7"/>
  <c r="I281" i="7"/>
  <c r="L278" i="7"/>
  <c r="L277" i="7" s="1"/>
  <c r="K278" i="7"/>
  <c r="K277" i="7" s="1"/>
  <c r="J278" i="7"/>
  <c r="J277" i="7" s="1"/>
  <c r="I278" i="7"/>
  <c r="I277" i="7" s="1"/>
  <c r="L274" i="7"/>
  <c r="L273" i="7" s="1"/>
  <c r="K274" i="7"/>
  <c r="K273" i="7" s="1"/>
  <c r="J274" i="7"/>
  <c r="J273" i="7" s="1"/>
  <c r="I274" i="7"/>
  <c r="I273" i="7"/>
  <c r="L270" i="7"/>
  <c r="K270" i="7"/>
  <c r="J270" i="7"/>
  <c r="I270" i="7"/>
  <c r="L267" i="7"/>
  <c r="K267" i="7"/>
  <c r="J267" i="7"/>
  <c r="I267" i="7"/>
  <c r="L265" i="7"/>
  <c r="L264" i="7" s="1"/>
  <c r="K265" i="7"/>
  <c r="K264" i="7" s="1"/>
  <c r="K263" i="7" s="1"/>
  <c r="J265" i="7"/>
  <c r="J264" i="7" s="1"/>
  <c r="J263" i="7" s="1"/>
  <c r="I265" i="7"/>
  <c r="I264" i="7" s="1"/>
  <c r="L260" i="7"/>
  <c r="K260" i="7"/>
  <c r="K259" i="7" s="1"/>
  <c r="J260" i="7"/>
  <c r="I260" i="7"/>
  <c r="I259" i="7" s="1"/>
  <c r="L259" i="7"/>
  <c r="J259" i="7"/>
  <c r="L257" i="7"/>
  <c r="K257" i="7"/>
  <c r="K256" i="7" s="1"/>
  <c r="J257" i="7"/>
  <c r="I257" i="7"/>
  <c r="I256" i="7" s="1"/>
  <c r="L256" i="7"/>
  <c r="J256" i="7"/>
  <c r="L254" i="7"/>
  <c r="K254" i="7"/>
  <c r="K253" i="7" s="1"/>
  <c r="J254" i="7"/>
  <c r="I254" i="7"/>
  <c r="I253" i="7" s="1"/>
  <c r="L253" i="7"/>
  <c r="J253" i="7"/>
  <c r="L250" i="7"/>
  <c r="K250" i="7"/>
  <c r="K249" i="7" s="1"/>
  <c r="J250" i="7"/>
  <c r="I250" i="7"/>
  <c r="I249" i="7" s="1"/>
  <c r="L249" i="7"/>
  <c r="J249" i="7"/>
  <c r="L246" i="7"/>
  <c r="K246" i="7"/>
  <c r="K245" i="7" s="1"/>
  <c r="J246" i="7"/>
  <c r="I246" i="7"/>
  <c r="I245" i="7" s="1"/>
  <c r="L245" i="7"/>
  <c r="J245" i="7"/>
  <c r="L242" i="7"/>
  <c r="K242" i="7"/>
  <c r="K241" i="7" s="1"/>
  <c r="J242" i="7"/>
  <c r="I242" i="7"/>
  <c r="I241" i="7" s="1"/>
  <c r="L241" i="7"/>
  <c r="J241" i="7"/>
  <c r="L238" i="7"/>
  <c r="K238" i="7"/>
  <c r="J238" i="7"/>
  <c r="I238" i="7"/>
  <c r="L235" i="7"/>
  <c r="K235" i="7"/>
  <c r="J235" i="7"/>
  <c r="I235" i="7"/>
  <c r="L233" i="7"/>
  <c r="K233" i="7"/>
  <c r="K232" i="7" s="1"/>
  <c r="J233" i="7"/>
  <c r="I233" i="7"/>
  <c r="I232" i="7" s="1"/>
  <c r="L232" i="7"/>
  <c r="L231" i="7" s="1"/>
  <c r="J232" i="7"/>
  <c r="J231" i="7" s="1"/>
  <c r="J230" i="7" s="1"/>
  <c r="L226" i="7"/>
  <c r="K226" i="7"/>
  <c r="K225" i="7" s="1"/>
  <c r="K224" i="7" s="1"/>
  <c r="J226" i="7"/>
  <c r="I226" i="7"/>
  <c r="I225" i="7" s="1"/>
  <c r="I224" i="7" s="1"/>
  <c r="L225" i="7"/>
  <c r="L224" i="7" s="1"/>
  <c r="J225" i="7"/>
  <c r="J224" i="7" s="1"/>
  <c r="L222" i="7"/>
  <c r="L221" i="7" s="1"/>
  <c r="L220" i="7" s="1"/>
  <c r="K222" i="7"/>
  <c r="K221" i="7" s="1"/>
  <c r="K220" i="7" s="1"/>
  <c r="J222" i="7"/>
  <c r="J221" i="7" s="1"/>
  <c r="J220" i="7" s="1"/>
  <c r="I222" i="7"/>
  <c r="I221" i="7"/>
  <c r="I220" i="7" s="1"/>
  <c r="L213" i="7"/>
  <c r="K213" i="7"/>
  <c r="K212" i="7" s="1"/>
  <c r="J213" i="7"/>
  <c r="I213" i="7"/>
  <c r="I212" i="7" s="1"/>
  <c r="L212" i="7"/>
  <c r="J212" i="7"/>
  <c r="L210" i="7"/>
  <c r="K210" i="7"/>
  <c r="K209" i="7" s="1"/>
  <c r="J210" i="7"/>
  <c r="I210" i="7"/>
  <c r="I209" i="7" s="1"/>
  <c r="L209" i="7"/>
  <c r="L208" i="7" s="1"/>
  <c r="J209" i="7"/>
  <c r="J208" i="7" s="1"/>
  <c r="L203" i="7"/>
  <c r="L202" i="7" s="1"/>
  <c r="L201" i="7" s="1"/>
  <c r="K203" i="7"/>
  <c r="K202" i="7" s="1"/>
  <c r="K201" i="7" s="1"/>
  <c r="J203" i="7"/>
  <c r="J202" i="7" s="1"/>
  <c r="J201" i="7" s="1"/>
  <c r="I203" i="7"/>
  <c r="I202" i="7" s="1"/>
  <c r="I201" i="7" s="1"/>
  <c r="L199" i="7"/>
  <c r="K199" i="7"/>
  <c r="K198" i="7" s="1"/>
  <c r="J199" i="7"/>
  <c r="I199" i="7"/>
  <c r="I198" i="7" s="1"/>
  <c r="L198" i="7"/>
  <c r="J198" i="7"/>
  <c r="L194" i="7"/>
  <c r="K194" i="7"/>
  <c r="K193" i="7" s="1"/>
  <c r="J194" i="7"/>
  <c r="I194" i="7"/>
  <c r="I193" i="7" s="1"/>
  <c r="L193" i="7"/>
  <c r="J193" i="7"/>
  <c r="P188" i="7"/>
  <c r="O188" i="7"/>
  <c r="N188" i="7"/>
  <c r="M188" i="7"/>
  <c r="L188" i="7"/>
  <c r="L187" i="7" s="1"/>
  <c r="K188" i="7"/>
  <c r="K187" i="7" s="1"/>
  <c r="J188" i="7"/>
  <c r="J187" i="7" s="1"/>
  <c r="I188" i="7"/>
  <c r="I187" i="7"/>
  <c r="L183" i="7"/>
  <c r="L182" i="7" s="1"/>
  <c r="K183" i="7"/>
  <c r="K182" i="7" s="1"/>
  <c r="J183" i="7"/>
  <c r="J182" i="7" s="1"/>
  <c r="I183" i="7"/>
  <c r="I182" i="7" s="1"/>
  <c r="L180" i="7"/>
  <c r="L179" i="7" s="1"/>
  <c r="L178" i="7" s="1"/>
  <c r="L177" i="7" s="1"/>
  <c r="K180" i="7"/>
  <c r="K179" i="7" s="1"/>
  <c r="J180" i="7"/>
  <c r="J179" i="7" s="1"/>
  <c r="I180" i="7"/>
  <c r="I179" i="7"/>
  <c r="L172" i="7"/>
  <c r="K172" i="7"/>
  <c r="K171" i="7" s="1"/>
  <c r="J172" i="7"/>
  <c r="I172" i="7"/>
  <c r="I171" i="7" s="1"/>
  <c r="L171" i="7"/>
  <c r="J171" i="7"/>
  <c r="L167" i="7"/>
  <c r="K167" i="7"/>
  <c r="K166" i="7" s="1"/>
  <c r="K165" i="7" s="1"/>
  <c r="J167" i="7"/>
  <c r="I167" i="7"/>
  <c r="I166" i="7" s="1"/>
  <c r="I165" i="7" s="1"/>
  <c r="L166" i="7"/>
  <c r="L165" i="7" s="1"/>
  <c r="J166" i="7"/>
  <c r="J165" i="7" s="1"/>
  <c r="L163" i="7"/>
  <c r="L162" i="7" s="1"/>
  <c r="L161" i="7" s="1"/>
  <c r="K163" i="7"/>
  <c r="K162" i="7" s="1"/>
  <c r="K161" i="7" s="1"/>
  <c r="J163" i="7"/>
  <c r="J162" i="7" s="1"/>
  <c r="J161" i="7" s="1"/>
  <c r="I163" i="7"/>
  <c r="I162" i="7" s="1"/>
  <c r="I161" i="7" s="1"/>
  <c r="I160" i="7" s="1"/>
  <c r="L158" i="7"/>
  <c r="L157" i="7" s="1"/>
  <c r="K158" i="7"/>
  <c r="K157" i="7" s="1"/>
  <c r="J158" i="7"/>
  <c r="J157" i="7" s="1"/>
  <c r="I158" i="7"/>
  <c r="I157" i="7"/>
  <c r="L153" i="7"/>
  <c r="L152" i="7" s="1"/>
  <c r="K153" i="7"/>
  <c r="K152" i="7" s="1"/>
  <c r="K151" i="7" s="1"/>
  <c r="K150" i="7" s="1"/>
  <c r="J153" i="7"/>
  <c r="J152" i="7" s="1"/>
  <c r="J151" i="7" s="1"/>
  <c r="J150" i="7" s="1"/>
  <c r="I153" i="7"/>
  <c r="I152" i="7" s="1"/>
  <c r="I151" i="7" s="1"/>
  <c r="I150" i="7" s="1"/>
  <c r="L147" i="7"/>
  <c r="L146" i="7" s="1"/>
  <c r="L145" i="7" s="1"/>
  <c r="K147" i="7"/>
  <c r="K146" i="7" s="1"/>
  <c r="K145" i="7" s="1"/>
  <c r="J147" i="7"/>
  <c r="J146" i="7" s="1"/>
  <c r="J145" i="7" s="1"/>
  <c r="I147" i="7"/>
  <c r="I146" i="7"/>
  <c r="I145" i="7" s="1"/>
  <c r="L143" i="7"/>
  <c r="K143" i="7"/>
  <c r="K142" i="7" s="1"/>
  <c r="J143" i="7"/>
  <c r="I143" i="7"/>
  <c r="I142" i="7" s="1"/>
  <c r="L142" i="7"/>
  <c r="J142" i="7"/>
  <c r="L139" i="7"/>
  <c r="K139" i="7"/>
  <c r="K138" i="7" s="1"/>
  <c r="K137" i="7" s="1"/>
  <c r="J139" i="7"/>
  <c r="I139" i="7"/>
  <c r="I138" i="7" s="1"/>
  <c r="I137" i="7" s="1"/>
  <c r="L138" i="7"/>
  <c r="L137" i="7" s="1"/>
  <c r="J138" i="7"/>
  <c r="J137" i="7" s="1"/>
  <c r="L134" i="7"/>
  <c r="L133" i="7" s="1"/>
  <c r="L132" i="7" s="1"/>
  <c r="L131" i="7" s="1"/>
  <c r="K134" i="7"/>
  <c r="K133" i="7" s="1"/>
  <c r="K132" i="7" s="1"/>
  <c r="K131" i="7" s="1"/>
  <c r="J134" i="7"/>
  <c r="J133" i="7" s="1"/>
  <c r="J132" i="7" s="1"/>
  <c r="I134" i="7"/>
  <c r="I133" i="7" s="1"/>
  <c r="I132" i="7" s="1"/>
  <c r="I131" i="7" s="1"/>
  <c r="L129" i="7"/>
  <c r="L128" i="7" s="1"/>
  <c r="L127" i="7" s="1"/>
  <c r="K129" i="7"/>
  <c r="K128" i="7" s="1"/>
  <c r="K127" i="7" s="1"/>
  <c r="J129" i="7"/>
  <c r="J128" i="7" s="1"/>
  <c r="J127" i="7" s="1"/>
  <c r="I129" i="7"/>
  <c r="I128" i="7"/>
  <c r="I127" i="7" s="1"/>
  <c r="L125" i="7"/>
  <c r="K125" i="7"/>
  <c r="K124" i="7" s="1"/>
  <c r="K123" i="7" s="1"/>
  <c r="J125" i="7"/>
  <c r="I125" i="7"/>
  <c r="I124" i="7" s="1"/>
  <c r="I123" i="7" s="1"/>
  <c r="L124" i="7"/>
  <c r="L123" i="7" s="1"/>
  <c r="J124" i="7"/>
  <c r="J123" i="7" s="1"/>
  <c r="L121" i="7"/>
  <c r="L120" i="7" s="1"/>
  <c r="L119" i="7" s="1"/>
  <c r="K121" i="7"/>
  <c r="K120" i="7" s="1"/>
  <c r="K119" i="7" s="1"/>
  <c r="J121" i="7"/>
  <c r="J120" i="7" s="1"/>
  <c r="J119" i="7" s="1"/>
  <c r="I121" i="7"/>
  <c r="I120" i="7" s="1"/>
  <c r="I119" i="7" s="1"/>
  <c r="L117" i="7"/>
  <c r="K117" i="7"/>
  <c r="K116" i="7" s="1"/>
  <c r="K115" i="7" s="1"/>
  <c r="J117" i="7"/>
  <c r="I117" i="7"/>
  <c r="I116" i="7" s="1"/>
  <c r="I115" i="7" s="1"/>
  <c r="L116" i="7"/>
  <c r="L115" i="7" s="1"/>
  <c r="J116" i="7"/>
  <c r="J115" i="7" s="1"/>
  <c r="L112" i="7"/>
  <c r="L111" i="7" s="1"/>
  <c r="L110" i="7" s="1"/>
  <c r="K112" i="7"/>
  <c r="K111" i="7" s="1"/>
  <c r="K110" i="7" s="1"/>
  <c r="J112" i="7"/>
  <c r="J111" i="7" s="1"/>
  <c r="J110" i="7" s="1"/>
  <c r="I112" i="7"/>
  <c r="I111" i="7"/>
  <c r="I110" i="7" s="1"/>
  <c r="L106" i="7"/>
  <c r="L105" i="7" s="1"/>
  <c r="K106" i="7"/>
  <c r="K105" i="7" s="1"/>
  <c r="J106" i="7"/>
  <c r="J105" i="7" s="1"/>
  <c r="I106" i="7"/>
  <c r="I105" i="7" s="1"/>
  <c r="L102" i="7"/>
  <c r="L101" i="7" s="1"/>
  <c r="L100" i="7" s="1"/>
  <c r="K102" i="7"/>
  <c r="K101" i="7" s="1"/>
  <c r="K100" i="7" s="1"/>
  <c r="J102" i="7"/>
  <c r="J101" i="7" s="1"/>
  <c r="J100" i="7" s="1"/>
  <c r="I102" i="7"/>
  <c r="I101" i="7"/>
  <c r="I100" i="7" s="1"/>
  <c r="L97" i="7"/>
  <c r="K97" i="7"/>
  <c r="K96" i="7" s="1"/>
  <c r="K95" i="7" s="1"/>
  <c r="J97" i="7"/>
  <c r="I97" i="7"/>
  <c r="I96" i="7" s="1"/>
  <c r="I95" i="7" s="1"/>
  <c r="L96" i="7"/>
  <c r="L95" i="7" s="1"/>
  <c r="J96" i="7"/>
  <c r="J95" i="7" s="1"/>
  <c r="L92" i="7"/>
  <c r="L91" i="7" s="1"/>
  <c r="L90" i="7" s="1"/>
  <c r="K92" i="7"/>
  <c r="K91" i="7" s="1"/>
  <c r="K90" i="7" s="1"/>
  <c r="K89" i="7" s="1"/>
  <c r="J92" i="7"/>
  <c r="J91" i="7" s="1"/>
  <c r="J90" i="7" s="1"/>
  <c r="I92" i="7"/>
  <c r="I91" i="7" s="1"/>
  <c r="I90" i="7" s="1"/>
  <c r="L85" i="7"/>
  <c r="L84" i="7" s="1"/>
  <c r="L83" i="7" s="1"/>
  <c r="L82" i="7" s="1"/>
  <c r="K85" i="7"/>
  <c r="K84" i="7" s="1"/>
  <c r="K83" i="7" s="1"/>
  <c r="K82" i="7" s="1"/>
  <c r="J85" i="7"/>
  <c r="J84" i="7" s="1"/>
  <c r="J83" i="7" s="1"/>
  <c r="J82" i="7" s="1"/>
  <c r="I85" i="7"/>
  <c r="I84" i="7"/>
  <c r="I83" i="7" s="1"/>
  <c r="I82" i="7" s="1"/>
  <c r="L80" i="7"/>
  <c r="L79" i="7" s="1"/>
  <c r="L78" i="7" s="1"/>
  <c r="K80" i="7"/>
  <c r="K79" i="7" s="1"/>
  <c r="K78" i="7" s="1"/>
  <c r="J80" i="7"/>
  <c r="J79" i="7" s="1"/>
  <c r="J78" i="7" s="1"/>
  <c r="I80" i="7"/>
  <c r="I79" i="7" s="1"/>
  <c r="I78" i="7" s="1"/>
  <c r="L74" i="7"/>
  <c r="K74" i="7"/>
  <c r="K73" i="7" s="1"/>
  <c r="J74" i="7"/>
  <c r="I74" i="7"/>
  <c r="I73" i="7" s="1"/>
  <c r="L73" i="7"/>
  <c r="J73" i="7"/>
  <c r="L69" i="7"/>
  <c r="K69" i="7"/>
  <c r="K68" i="7" s="1"/>
  <c r="J69" i="7"/>
  <c r="I69" i="7"/>
  <c r="I68" i="7" s="1"/>
  <c r="L68" i="7"/>
  <c r="J68" i="7"/>
  <c r="L64" i="7"/>
  <c r="K64" i="7"/>
  <c r="K63" i="7" s="1"/>
  <c r="J64" i="7"/>
  <c r="I64" i="7"/>
  <c r="I63" i="7" s="1"/>
  <c r="I62" i="7" s="1"/>
  <c r="I61" i="7" s="1"/>
  <c r="L63" i="7"/>
  <c r="L62" i="7" s="1"/>
  <c r="L61" i="7" s="1"/>
  <c r="J63" i="7"/>
  <c r="J62" i="7" s="1"/>
  <c r="J61" i="7" s="1"/>
  <c r="L45" i="7"/>
  <c r="K45" i="7"/>
  <c r="K44" i="7" s="1"/>
  <c r="K43" i="7" s="1"/>
  <c r="K42" i="7" s="1"/>
  <c r="J45" i="7"/>
  <c r="I45" i="7"/>
  <c r="I44" i="7" s="1"/>
  <c r="I43" i="7" s="1"/>
  <c r="I42" i="7" s="1"/>
  <c r="L44" i="7"/>
  <c r="L43" i="7" s="1"/>
  <c r="L42" i="7" s="1"/>
  <c r="J44" i="7"/>
  <c r="J43" i="7" s="1"/>
  <c r="J42" i="7" s="1"/>
  <c r="L40" i="7"/>
  <c r="L39" i="7" s="1"/>
  <c r="L38" i="7" s="1"/>
  <c r="K40" i="7"/>
  <c r="K39" i="7" s="1"/>
  <c r="K38" i="7" s="1"/>
  <c r="J40" i="7"/>
  <c r="I40" i="7"/>
  <c r="I39" i="7" s="1"/>
  <c r="I38" i="7" s="1"/>
  <c r="J39" i="7"/>
  <c r="J38" i="7" s="1"/>
  <c r="L36" i="7"/>
  <c r="K36" i="7"/>
  <c r="J36" i="7"/>
  <c r="I36" i="7"/>
  <c r="L34" i="7"/>
  <c r="L33" i="7" s="1"/>
  <c r="L32" i="7" s="1"/>
  <c r="L31" i="7" s="1"/>
  <c r="K34" i="7"/>
  <c r="K33" i="7" s="1"/>
  <c r="K32" i="7" s="1"/>
  <c r="J34" i="7"/>
  <c r="I34" i="7"/>
  <c r="I33" i="7" s="1"/>
  <c r="I32" i="7" s="1"/>
  <c r="J33" i="7"/>
  <c r="J32" i="7" s="1"/>
  <c r="L357" i="6"/>
  <c r="L356" i="6" s="1"/>
  <c r="K357" i="6"/>
  <c r="K356" i="6" s="1"/>
  <c r="J357" i="6"/>
  <c r="J356" i="6" s="1"/>
  <c r="I357" i="6"/>
  <c r="I356" i="6"/>
  <c r="L354" i="6"/>
  <c r="L353" i="6" s="1"/>
  <c r="K354" i="6"/>
  <c r="K353" i="6" s="1"/>
  <c r="J354" i="6"/>
  <c r="J353" i="6" s="1"/>
  <c r="I354" i="6"/>
  <c r="I353" i="6" s="1"/>
  <c r="L351" i="6"/>
  <c r="L350" i="6" s="1"/>
  <c r="K351" i="6"/>
  <c r="K350" i="6" s="1"/>
  <c r="J351" i="6"/>
  <c r="J350" i="6" s="1"/>
  <c r="I351" i="6"/>
  <c r="I350" i="6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/>
  <c r="L339" i="6"/>
  <c r="L338" i="6" s="1"/>
  <c r="K339" i="6"/>
  <c r="K338" i="6" s="1"/>
  <c r="J339" i="6"/>
  <c r="J338" i="6" s="1"/>
  <c r="I339" i="6"/>
  <c r="I338" i="6" s="1"/>
  <c r="L335" i="6"/>
  <c r="K335" i="6"/>
  <c r="J335" i="6"/>
  <c r="I335" i="6"/>
  <c r="L332" i="6"/>
  <c r="K332" i="6"/>
  <c r="J332" i="6"/>
  <c r="I332" i="6"/>
  <c r="L330" i="6"/>
  <c r="L329" i="6" s="1"/>
  <c r="L328" i="6" s="1"/>
  <c r="K330" i="6"/>
  <c r="K329" i="6" s="1"/>
  <c r="J330" i="6"/>
  <c r="J329" i="6" s="1"/>
  <c r="I330" i="6"/>
  <c r="I329" i="6"/>
  <c r="L325" i="6"/>
  <c r="K325" i="6"/>
  <c r="K324" i="6" s="1"/>
  <c r="J325" i="6"/>
  <c r="I325" i="6"/>
  <c r="I324" i="6" s="1"/>
  <c r="L324" i="6"/>
  <c r="J324" i="6"/>
  <c r="L322" i="6"/>
  <c r="K322" i="6"/>
  <c r="K321" i="6" s="1"/>
  <c r="J322" i="6"/>
  <c r="I322" i="6"/>
  <c r="I321" i="6" s="1"/>
  <c r="L321" i="6"/>
  <c r="J321" i="6"/>
  <c r="L319" i="6"/>
  <c r="K319" i="6"/>
  <c r="K318" i="6" s="1"/>
  <c r="J319" i="6"/>
  <c r="I319" i="6"/>
  <c r="I318" i="6" s="1"/>
  <c r="L318" i="6"/>
  <c r="J318" i="6"/>
  <c r="L315" i="6"/>
  <c r="K315" i="6"/>
  <c r="K314" i="6" s="1"/>
  <c r="J315" i="6"/>
  <c r="I315" i="6"/>
  <c r="I314" i="6" s="1"/>
  <c r="L314" i="6"/>
  <c r="J314" i="6"/>
  <c r="L311" i="6"/>
  <c r="K311" i="6"/>
  <c r="K310" i="6" s="1"/>
  <c r="J311" i="6"/>
  <c r="I311" i="6"/>
  <c r="I310" i="6" s="1"/>
  <c r="L310" i="6"/>
  <c r="J310" i="6"/>
  <c r="L307" i="6"/>
  <c r="K307" i="6"/>
  <c r="K306" i="6" s="1"/>
  <c r="J307" i="6"/>
  <c r="I307" i="6"/>
  <c r="I306" i="6" s="1"/>
  <c r="L306" i="6"/>
  <c r="J306" i="6"/>
  <c r="L303" i="6"/>
  <c r="K303" i="6"/>
  <c r="J303" i="6"/>
  <c r="I303" i="6"/>
  <c r="L300" i="6"/>
  <c r="K300" i="6"/>
  <c r="J300" i="6"/>
  <c r="I300" i="6"/>
  <c r="L298" i="6"/>
  <c r="K298" i="6"/>
  <c r="K297" i="6" s="1"/>
  <c r="K296" i="6" s="1"/>
  <c r="J298" i="6"/>
  <c r="I298" i="6"/>
  <c r="I297" i="6" s="1"/>
  <c r="L297" i="6"/>
  <c r="L296" i="6" s="1"/>
  <c r="J297" i="6"/>
  <c r="J296" i="6" s="1"/>
  <c r="L292" i="6"/>
  <c r="K292" i="6"/>
  <c r="K291" i="6" s="1"/>
  <c r="J292" i="6"/>
  <c r="I292" i="6"/>
  <c r="I291" i="6" s="1"/>
  <c r="L291" i="6"/>
  <c r="J291" i="6"/>
  <c r="L289" i="6"/>
  <c r="K289" i="6"/>
  <c r="K288" i="6" s="1"/>
  <c r="J289" i="6"/>
  <c r="I289" i="6"/>
  <c r="I288" i="6" s="1"/>
  <c r="L288" i="6"/>
  <c r="J288" i="6"/>
  <c r="L286" i="6"/>
  <c r="K286" i="6"/>
  <c r="K285" i="6" s="1"/>
  <c r="J286" i="6"/>
  <c r="I286" i="6"/>
  <c r="I285" i="6" s="1"/>
  <c r="L285" i="6"/>
  <c r="J285" i="6"/>
  <c r="L282" i="6"/>
  <c r="K282" i="6"/>
  <c r="K281" i="6" s="1"/>
  <c r="J282" i="6"/>
  <c r="I282" i="6"/>
  <c r="I281" i="6" s="1"/>
  <c r="L281" i="6"/>
  <c r="J281" i="6"/>
  <c r="L278" i="6"/>
  <c r="K278" i="6"/>
  <c r="K277" i="6" s="1"/>
  <c r="J278" i="6"/>
  <c r="I278" i="6"/>
  <c r="I277" i="6" s="1"/>
  <c r="L277" i="6"/>
  <c r="J277" i="6"/>
  <c r="L274" i="6"/>
  <c r="K274" i="6"/>
  <c r="K273" i="6" s="1"/>
  <c r="J274" i="6"/>
  <c r="I274" i="6"/>
  <c r="I273" i="6" s="1"/>
  <c r="L273" i="6"/>
  <c r="J273" i="6"/>
  <c r="L270" i="6"/>
  <c r="K270" i="6"/>
  <c r="J270" i="6"/>
  <c r="I270" i="6"/>
  <c r="L267" i="6"/>
  <c r="K267" i="6"/>
  <c r="J267" i="6"/>
  <c r="I267" i="6"/>
  <c r="L265" i="6"/>
  <c r="K265" i="6"/>
  <c r="K264" i="6" s="1"/>
  <c r="J265" i="6"/>
  <c r="J264" i="6" s="1"/>
  <c r="I265" i="6"/>
  <c r="I264" i="6" s="1"/>
  <c r="L264" i="6"/>
  <c r="L263" i="6" s="1"/>
  <c r="L260" i="6"/>
  <c r="L259" i="6" s="1"/>
  <c r="K260" i="6"/>
  <c r="J260" i="6"/>
  <c r="J259" i="6" s="1"/>
  <c r="I260" i="6"/>
  <c r="K259" i="6"/>
  <c r="I259" i="6"/>
  <c r="L257" i="6"/>
  <c r="L256" i="6" s="1"/>
  <c r="K257" i="6"/>
  <c r="K256" i="6" s="1"/>
  <c r="J257" i="6"/>
  <c r="I257" i="6"/>
  <c r="I256" i="6" s="1"/>
  <c r="J256" i="6"/>
  <c r="L254" i="6"/>
  <c r="L253" i="6" s="1"/>
  <c r="K254" i="6"/>
  <c r="J254" i="6"/>
  <c r="J253" i="6" s="1"/>
  <c r="I254" i="6"/>
  <c r="K253" i="6"/>
  <c r="I253" i="6"/>
  <c r="L250" i="6"/>
  <c r="L249" i="6" s="1"/>
  <c r="K250" i="6"/>
  <c r="K249" i="6" s="1"/>
  <c r="J250" i="6"/>
  <c r="I250" i="6"/>
  <c r="I249" i="6" s="1"/>
  <c r="J249" i="6"/>
  <c r="L246" i="6"/>
  <c r="L245" i="6" s="1"/>
  <c r="K246" i="6"/>
  <c r="J246" i="6"/>
  <c r="J245" i="6" s="1"/>
  <c r="I246" i="6"/>
  <c r="K245" i="6"/>
  <c r="I245" i="6"/>
  <c r="L242" i="6"/>
  <c r="L241" i="6" s="1"/>
  <c r="K242" i="6"/>
  <c r="K241" i="6" s="1"/>
  <c r="J242" i="6"/>
  <c r="I242" i="6"/>
  <c r="I241" i="6" s="1"/>
  <c r="J241" i="6"/>
  <c r="L238" i="6"/>
  <c r="K238" i="6"/>
  <c r="J238" i="6"/>
  <c r="I238" i="6"/>
  <c r="L235" i="6"/>
  <c r="K235" i="6"/>
  <c r="J235" i="6"/>
  <c r="I235" i="6"/>
  <c r="L233" i="6"/>
  <c r="L232" i="6" s="1"/>
  <c r="K233" i="6"/>
  <c r="J233" i="6"/>
  <c r="J232" i="6" s="1"/>
  <c r="I233" i="6"/>
  <c r="K232" i="6"/>
  <c r="I232" i="6"/>
  <c r="I231" i="6" s="1"/>
  <c r="L226" i="6"/>
  <c r="L225" i="6" s="1"/>
  <c r="L224" i="6" s="1"/>
  <c r="K226" i="6"/>
  <c r="K225" i="6" s="1"/>
  <c r="K224" i="6" s="1"/>
  <c r="J226" i="6"/>
  <c r="J225" i="6" s="1"/>
  <c r="J224" i="6" s="1"/>
  <c r="I226" i="6"/>
  <c r="I225" i="6" s="1"/>
  <c r="I224" i="6" s="1"/>
  <c r="L222" i="6"/>
  <c r="K222" i="6"/>
  <c r="K221" i="6" s="1"/>
  <c r="K220" i="6" s="1"/>
  <c r="J222" i="6"/>
  <c r="I222" i="6"/>
  <c r="I221" i="6" s="1"/>
  <c r="I220" i="6" s="1"/>
  <c r="L221" i="6"/>
  <c r="L220" i="6" s="1"/>
  <c r="J221" i="6"/>
  <c r="J220" i="6" s="1"/>
  <c r="L213" i="6"/>
  <c r="L212" i="6" s="1"/>
  <c r="K213" i="6"/>
  <c r="K212" i="6" s="1"/>
  <c r="J213" i="6"/>
  <c r="J212" i="6" s="1"/>
  <c r="I213" i="6"/>
  <c r="I212" i="6"/>
  <c r="L210" i="6"/>
  <c r="L209" i="6" s="1"/>
  <c r="K210" i="6"/>
  <c r="K209" i="6" s="1"/>
  <c r="K208" i="6" s="1"/>
  <c r="J210" i="6"/>
  <c r="J209" i="6" s="1"/>
  <c r="I210" i="6"/>
  <c r="I209" i="6" s="1"/>
  <c r="I208" i="6" s="1"/>
  <c r="L203" i="6"/>
  <c r="K203" i="6"/>
  <c r="K202" i="6" s="1"/>
  <c r="K201" i="6" s="1"/>
  <c r="J203" i="6"/>
  <c r="I203" i="6"/>
  <c r="I202" i="6" s="1"/>
  <c r="I201" i="6" s="1"/>
  <c r="L202" i="6"/>
  <c r="L201" i="6" s="1"/>
  <c r="J202" i="6"/>
  <c r="J201" i="6" s="1"/>
  <c r="L199" i="6"/>
  <c r="L198" i="6" s="1"/>
  <c r="K199" i="6"/>
  <c r="K198" i="6" s="1"/>
  <c r="J199" i="6"/>
  <c r="J198" i="6" s="1"/>
  <c r="I199" i="6"/>
  <c r="I198" i="6"/>
  <c r="L194" i="6"/>
  <c r="L193" i="6" s="1"/>
  <c r="K194" i="6"/>
  <c r="K193" i="6" s="1"/>
  <c r="J194" i="6"/>
  <c r="J193" i="6" s="1"/>
  <c r="I194" i="6"/>
  <c r="I193" i="6" s="1"/>
  <c r="P188" i="6"/>
  <c r="O188" i="6"/>
  <c r="N188" i="6"/>
  <c r="M188" i="6"/>
  <c r="L188" i="6"/>
  <c r="K188" i="6"/>
  <c r="K187" i="6" s="1"/>
  <c r="J188" i="6"/>
  <c r="I188" i="6"/>
  <c r="I187" i="6" s="1"/>
  <c r="L187" i="6"/>
  <c r="J187" i="6"/>
  <c r="L183" i="6"/>
  <c r="K183" i="6"/>
  <c r="K182" i="6" s="1"/>
  <c r="J183" i="6"/>
  <c r="I183" i="6"/>
  <c r="I182" i="6" s="1"/>
  <c r="L182" i="6"/>
  <c r="J182" i="6"/>
  <c r="L180" i="6"/>
  <c r="K180" i="6"/>
  <c r="K179" i="6" s="1"/>
  <c r="J180" i="6"/>
  <c r="I180" i="6"/>
  <c r="I179" i="6" s="1"/>
  <c r="L179" i="6"/>
  <c r="L178" i="6" s="1"/>
  <c r="J179" i="6"/>
  <c r="J178" i="6" s="1"/>
  <c r="L172" i="6"/>
  <c r="L171" i="6" s="1"/>
  <c r="K172" i="6"/>
  <c r="K171" i="6" s="1"/>
  <c r="J172" i="6"/>
  <c r="J171" i="6" s="1"/>
  <c r="I172" i="6"/>
  <c r="I171" i="6"/>
  <c r="L167" i="6"/>
  <c r="L166" i="6" s="1"/>
  <c r="L165" i="6" s="1"/>
  <c r="K167" i="6"/>
  <c r="K166" i="6" s="1"/>
  <c r="K165" i="6" s="1"/>
  <c r="J167" i="6"/>
  <c r="J166" i="6" s="1"/>
  <c r="I167" i="6"/>
  <c r="I166" i="6" s="1"/>
  <c r="I165" i="6" s="1"/>
  <c r="L163" i="6"/>
  <c r="K163" i="6"/>
  <c r="K162" i="6" s="1"/>
  <c r="K161" i="6" s="1"/>
  <c r="J163" i="6"/>
  <c r="I163" i="6"/>
  <c r="I162" i="6" s="1"/>
  <c r="I161" i="6" s="1"/>
  <c r="L162" i="6"/>
  <c r="L161" i="6" s="1"/>
  <c r="J162" i="6"/>
  <c r="J161" i="6" s="1"/>
  <c r="L158" i="6"/>
  <c r="K158" i="6"/>
  <c r="K157" i="6" s="1"/>
  <c r="J158" i="6"/>
  <c r="I158" i="6"/>
  <c r="I157" i="6" s="1"/>
  <c r="L157" i="6"/>
  <c r="J157" i="6"/>
  <c r="L153" i="6"/>
  <c r="K153" i="6"/>
  <c r="K152" i="6" s="1"/>
  <c r="K151" i="6" s="1"/>
  <c r="K150" i="6" s="1"/>
  <c r="J153" i="6"/>
  <c r="I153" i="6"/>
  <c r="I152" i="6" s="1"/>
  <c r="I151" i="6" s="1"/>
  <c r="I150" i="6" s="1"/>
  <c r="L152" i="6"/>
  <c r="L151" i="6" s="1"/>
  <c r="L150" i="6" s="1"/>
  <c r="J152" i="6"/>
  <c r="J151" i="6" s="1"/>
  <c r="J150" i="6" s="1"/>
  <c r="L147" i="6"/>
  <c r="K147" i="6"/>
  <c r="K146" i="6" s="1"/>
  <c r="K145" i="6" s="1"/>
  <c r="J147" i="6"/>
  <c r="I147" i="6"/>
  <c r="I146" i="6" s="1"/>
  <c r="I145" i="6" s="1"/>
  <c r="L146" i="6"/>
  <c r="L145" i="6" s="1"/>
  <c r="J146" i="6"/>
  <c r="J145" i="6" s="1"/>
  <c r="L143" i="6"/>
  <c r="L142" i="6" s="1"/>
  <c r="K143" i="6"/>
  <c r="K142" i="6" s="1"/>
  <c r="J143" i="6"/>
  <c r="J142" i="6" s="1"/>
  <c r="I143" i="6"/>
  <c r="I142" i="6"/>
  <c r="L139" i="6"/>
  <c r="L138" i="6" s="1"/>
  <c r="L137" i="6" s="1"/>
  <c r="K139" i="6"/>
  <c r="K138" i="6" s="1"/>
  <c r="K137" i="6" s="1"/>
  <c r="J139" i="6"/>
  <c r="J138" i="6" s="1"/>
  <c r="J137" i="6" s="1"/>
  <c r="I139" i="6"/>
  <c r="I138" i="6" s="1"/>
  <c r="I137" i="6" s="1"/>
  <c r="L134" i="6"/>
  <c r="K134" i="6"/>
  <c r="K133" i="6" s="1"/>
  <c r="K132" i="6" s="1"/>
  <c r="J134" i="6"/>
  <c r="I134" i="6"/>
  <c r="I133" i="6" s="1"/>
  <c r="I132" i="6" s="1"/>
  <c r="L133" i="6"/>
  <c r="L132" i="6" s="1"/>
  <c r="L131" i="6" s="1"/>
  <c r="J133" i="6"/>
  <c r="J132" i="6" s="1"/>
  <c r="L129" i="6"/>
  <c r="K129" i="6"/>
  <c r="K128" i="6" s="1"/>
  <c r="K127" i="6" s="1"/>
  <c r="J129" i="6"/>
  <c r="I129" i="6"/>
  <c r="I128" i="6" s="1"/>
  <c r="I127" i="6" s="1"/>
  <c r="L128" i="6"/>
  <c r="L127" i="6" s="1"/>
  <c r="J128" i="6"/>
  <c r="J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/>
  <c r="I123" i="6" s="1"/>
  <c r="L121" i="6"/>
  <c r="K121" i="6"/>
  <c r="K120" i="6" s="1"/>
  <c r="K119" i="6" s="1"/>
  <c r="J121" i="6"/>
  <c r="I121" i="6"/>
  <c r="I120" i="6" s="1"/>
  <c r="I119" i="6" s="1"/>
  <c r="L120" i="6"/>
  <c r="L119" i="6" s="1"/>
  <c r="J120" i="6"/>
  <c r="J119" i="6" s="1"/>
  <c r="L117" i="6"/>
  <c r="L116" i="6" s="1"/>
  <c r="L115" i="6" s="1"/>
  <c r="K117" i="6"/>
  <c r="K116" i="6" s="1"/>
  <c r="K115" i="6" s="1"/>
  <c r="J117" i="6"/>
  <c r="J116" i="6" s="1"/>
  <c r="J115" i="6" s="1"/>
  <c r="I117" i="6"/>
  <c r="I116" i="6" s="1"/>
  <c r="I115" i="6" s="1"/>
  <c r="L112" i="6"/>
  <c r="K112" i="6"/>
  <c r="K111" i="6" s="1"/>
  <c r="K110" i="6" s="1"/>
  <c r="J112" i="6"/>
  <c r="I112" i="6"/>
  <c r="I111" i="6" s="1"/>
  <c r="I110" i="6" s="1"/>
  <c r="L111" i="6"/>
  <c r="L110" i="6" s="1"/>
  <c r="J111" i="6"/>
  <c r="J110" i="6" s="1"/>
  <c r="L106" i="6"/>
  <c r="K106" i="6"/>
  <c r="K105" i="6" s="1"/>
  <c r="J106" i="6"/>
  <c r="I106" i="6"/>
  <c r="I105" i="6" s="1"/>
  <c r="L105" i="6"/>
  <c r="J105" i="6"/>
  <c r="L102" i="6"/>
  <c r="K102" i="6"/>
  <c r="K101" i="6" s="1"/>
  <c r="K100" i="6" s="1"/>
  <c r="J102" i="6"/>
  <c r="I102" i="6"/>
  <c r="I101" i="6" s="1"/>
  <c r="I100" i="6" s="1"/>
  <c r="L101" i="6"/>
  <c r="L100" i="6" s="1"/>
  <c r="J101" i="6"/>
  <c r="J100" i="6" s="1"/>
  <c r="L97" i="6"/>
  <c r="L96" i="6" s="1"/>
  <c r="L95" i="6" s="1"/>
  <c r="K97" i="6"/>
  <c r="K96" i="6" s="1"/>
  <c r="K95" i="6" s="1"/>
  <c r="J97" i="6"/>
  <c r="J96" i="6" s="1"/>
  <c r="J95" i="6" s="1"/>
  <c r="I97" i="6"/>
  <c r="I96" i="6"/>
  <c r="I95" i="6" s="1"/>
  <c r="L92" i="6"/>
  <c r="K92" i="6"/>
  <c r="K91" i="6" s="1"/>
  <c r="K90" i="6" s="1"/>
  <c r="J92" i="6"/>
  <c r="I92" i="6"/>
  <c r="I91" i="6" s="1"/>
  <c r="I90" i="6" s="1"/>
  <c r="I89" i="6" s="1"/>
  <c r="L91" i="6"/>
  <c r="L90" i="6" s="1"/>
  <c r="J91" i="6"/>
  <c r="J90" i="6" s="1"/>
  <c r="J89" i="6" s="1"/>
  <c r="L85" i="6"/>
  <c r="K85" i="6"/>
  <c r="K84" i="6" s="1"/>
  <c r="K83" i="6" s="1"/>
  <c r="K82" i="6" s="1"/>
  <c r="J85" i="6"/>
  <c r="I85" i="6"/>
  <c r="I84" i="6" s="1"/>
  <c r="I83" i="6" s="1"/>
  <c r="I82" i="6" s="1"/>
  <c r="L84" i="6"/>
  <c r="L83" i="6" s="1"/>
  <c r="L82" i="6" s="1"/>
  <c r="J84" i="6"/>
  <c r="J83" i="6" s="1"/>
  <c r="J82" i="6" s="1"/>
  <c r="L80" i="6"/>
  <c r="K80" i="6"/>
  <c r="K79" i="6" s="1"/>
  <c r="K78" i="6" s="1"/>
  <c r="J80" i="6"/>
  <c r="I80" i="6"/>
  <c r="I79" i="6" s="1"/>
  <c r="I78" i="6" s="1"/>
  <c r="L79" i="6"/>
  <c r="L78" i="6" s="1"/>
  <c r="J79" i="6"/>
  <c r="J78" i="6" s="1"/>
  <c r="L74" i="6"/>
  <c r="L73" i="6" s="1"/>
  <c r="K74" i="6"/>
  <c r="K73" i="6" s="1"/>
  <c r="J74" i="6"/>
  <c r="J73" i="6" s="1"/>
  <c r="I74" i="6"/>
  <c r="I73" i="6" s="1"/>
  <c r="L69" i="6"/>
  <c r="L68" i="6" s="1"/>
  <c r="K69" i="6"/>
  <c r="K68" i="6" s="1"/>
  <c r="J69" i="6"/>
  <c r="J68" i="6" s="1"/>
  <c r="I69" i="6"/>
  <c r="I68" i="6"/>
  <c r="L64" i="6"/>
  <c r="L63" i="6" s="1"/>
  <c r="K64" i="6"/>
  <c r="K63" i="6" s="1"/>
  <c r="K62" i="6" s="1"/>
  <c r="K61" i="6" s="1"/>
  <c r="J64" i="6"/>
  <c r="J63" i="6" s="1"/>
  <c r="J62" i="6" s="1"/>
  <c r="J61" i="6" s="1"/>
  <c r="I64" i="6"/>
  <c r="I63" i="6" s="1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L33" i="6" s="1"/>
  <c r="L32" i="6" s="1"/>
  <c r="L31" i="6" s="1"/>
  <c r="K34" i="6"/>
  <c r="K33" i="6" s="1"/>
  <c r="K32" i="6" s="1"/>
  <c r="J34" i="6"/>
  <c r="J33" i="6" s="1"/>
  <c r="J32" i="6" s="1"/>
  <c r="J31" i="6" s="1"/>
  <c r="I34" i="6"/>
  <c r="I33" i="6"/>
  <c r="I32" i="6" s="1"/>
  <c r="L357" i="5"/>
  <c r="L356" i="5" s="1"/>
  <c r="K357" i="5"/>
  <c r="K356" i="5" s="1"/>
  <c r="J357" i="5"/>
  <c r="J356" i="5" s="1"/>
  <c r="I357" i="5"/>
  <c r="I356" i="5" s="1"/>
  <c r="L354" i="5"/>
  <c r="L353" i="5" s="1"/>
  <c r="K354" i="5"/>
  <c r="K353" i="5" s="1"/>
  <c r="J354" i="5"/>
  <c r="J353" i="5" s="1"/>
  <c r="I354" i="5"/>
  <c r="I353" i="5"/>
  <c r="L351" i="5"/>
  <c r="L350" i="5" s="1"/>
  <c r="K351" i="5"/>
  <c r="K350" i="5" s="1"/>
  <c r="J351" i="5"/>
  <c r="J350" i="5" s="1"/>
  <c r="I351" i="5"/>
  <c r="I350" i="5" s="1"/>
  <c r="L347" i="5"/>
  <c r="L346" i="5" s="1"/>
  <c r="K347" i="5"/>
  <c r="K346" i="5" s="1"/>
  <c r="J347" i="5"/>
  <c r="J346" i="5" s="1"/>
  <c r="I347" i="5"/>
  <c r="I346" i="5"/>
  <c r="L343" i="5"/>
  <c r="L342" i="5" s="1"/>
  <c r="K343" i="5"/>
  <c r="K342" i="5" s="1"/>
  <c r="J343" i="5"/>
  <c r="J342" i="5" s="1"/>
  <c r="I343" i="5"/>
  <c r="I342" i="5" s="1"/>
  <c r="L339" i="5"/>
  <c r="L338" i="5" s="1"/>
  <c r="K339" i="5"/>
  <c r="K338" i="5" s="1"/>
  <c r="J339" i="5"/>
  <c r="J338" i="5" s="1"/>
  <c r="I339" i="5"/>
  <c r="I338" i="5"/>
  <c r="L335" i="5"/>
  <c r="K335" i="5"/>
  <c r="J335" i="5"/>
  <c r="I335" i="5"/>
  <c r="L332" i="5"/>
  <c r="K332" i="5"/>
  <c r="J332" i="5"/>
  <c r="I332" i="5"/>
  <c r="L330" i="5"/>
  <c r="L329" i="5" s="1"/>
  <c r="L328" i="5" s="1"/>
  <c r="K330" i="5"/>
  <c r="K329" i="5" s="1"/>
  <c r="K328" i="5" s="1"/>
  <c r="J330" i="5"/>
  <c r="J329" i="5" s="1"/>
  <c r="I330" i="5"/>
  <c r="I329" i="5" s="1"/>
  <c r="I328" i="5" s="1"/>
  <c r="L325" i="5"/>
  <c r="K325" i="5"/>
  <c r="K324" i="5" s="1"/>
  <c r="J325" i="5"/>
  <c r="I325" i="5"/>
  <c r="I324" i="5" s="1"/>
  <c r="L324" i="5"/>
  <c r="J324" i="5"/>
  <c r="L322" i="5"/>
  <c r="K322" i="5"/>
  <c r="K321" i="5" s="1"/>
  <c r="J322" i="5"/>
  <c r="I322" i="5"/>
  <c r="I321" i="5" s="1"/>
  <c r="L321" i="5"/>
  <c r="J321" i="5"/>
  <c r="L319" i="5"/>
  <c r="K319" i="5"/>
  <c r="K318" i="5" s="1"/>
  <c r="J319" i="5"/>
  <c r="I319" i="5"/>
  <c r="I318" i="5" s="1"/>
  <c r="L318" i="5"/>
  <c r="J318" i="5"/>
  <c r="L315" i="5"/>
  <c r="K315" i="5"/>
  <c r="K314" i="5" s="1"/>
  <c r="J315" i="5"/>
  <c r="I315" i="5"/>
  <c r="I314" i="5" s="1"/>
  <c r="L314" i="5"/>
  <c r="J314" i="5"/>
  <c r="L311" i="5"/>
  <c r="K311" i="5"/>
  <c r="K310" i="5" s="1"/>
  <c r="J311" i="5"/>
  <c r="I311" i="5"/>
  <c r="I310" i="5" s="1"/>
  <c r="L310" i="5"/>
  <c r="J310" i="5"/>
  <c r="L307" i="5"/>
  <c r="K307" i="5"/>
  <c r="K306" i="5" s="1"/>
  <c r="J307" i="5"/>
  <c r="I307" i="5"/>
  <c r="I306" i="5" s="1"/>
  <c r="L306" i="5"/>
  <c r="J306" i="5"/>
  <c r="L303" i="5"/>
  <c r="K303" i="5"/>
  <c r="J303" i="5"/>
  <c r="I303" i="5"/>
  <c r="L300" i="5"/>
  <c r="K300" i="5"/>
  <c r="J300" i="5"/>
  <c r="I300" i="5"/>
  <c r="L298" i="5"/>
  <c r="K298" i="5"/>
  <c r="K297" i="5" s="1"/>
  <c r="K296" i="5" s="1"/>
  <c r="J298" i="5"/>
  <c r="I298" i="5"/>
  <c r="I297" i="5" s="1"/>
  <c r="L297" i="5"/>
  <c r="L296" i="5" s="1"/>
  <c r="L295" i="5" s="1"/>
  <c r="J297" i="5"/>
  <c r="J296" i="5" s="1"/>
  <c r="L292" i="5"/>
  <c r="K292" i="5"/>
  <c r="K291" i="5" s="1"/>
  <c r="J292" i="5"/>
  <c r="I292" i="5"/>
  <c r="I291" i="5" s="1"/>
  <c r="L291" i="5"/>
  <c r="J291" i="5"/>
  <c r="L289" i="5"/>
  <c r="K289" i="5"/>
  <c r="K288" i="5" s="1"/>
  <c r="J289" i="5"/>
  <c r="I289" i="5"/>
  <c r="I288" i="5" s="1"/>
  <c r="L288" i="5"/>
  <c r="J288" i="5"/>
  <c r="L286" i="5"/>
  <c r="K286" i="5"/>
  <c r="K285" i="5" s="1"/>
  <c r="J286" i="5"/>
  <c r="I286" i="5"/>
  <c r="I285" i="5" s="1"/>
  <c r="L285" i="5"/>
  <c r="J285" i="5"/>
  <c r="L282" i="5"/>
  <c r="K282" i="5"/>
  <c r="K281" i="5" s="1"/>
  <c r="J282" i="5"/>
  <c r="I282" i="5"/>
  <c r="I281" i="5" s="1"/>
  <c r="L281" i="5"/>
  <c r="J281" i="5"/>
  <c r="L278" i="5"/>
  <c r="K278" i="5"/>
  <c r="K277" i="5" s="1"/>
  <c r="J278" i="5"/>
  <c r="I278" i="5"/>
  <c r="I277" i="5" s="1"/>
  <c r="L277" i="5"/>
  <c r="J277" i="5"/>
  <c r="L274" i="5"/>
  <c r="K274" i="5"/>
  <c r="K273" i="5" s="1"/>
  <c r="J274" i="5"/>
  <c r="I274" i="5"/>
  <c r="I273" i="5" s="1"/>
  <c r="L273" i="5"/>
  <c r="J273" i="5"/>
  <c r="L270" i="5"/>
  <c r="K270" i="5"/>
  <c r="J270" i="5"/>
  <c r="I270" i="5"/>
  <c r="L267" i="5"/>
  <c r="K267" i="5"/>
  <c r="J267" i="5"/>
  <c r="I267" i="5"/>
  <c r="L265" i="5"/>
  <c r="K265" i="5"/>
  <c r="K264" i="5" s="1"/>
  <c r="J265" i="5"/>
  <c r="I265" i="5"/>
  <c r="I264" i="5" s="1"/>
  <c r="L264" i="5"/>
  <c r="L263" i="5" s="1"/>
  <c r="J264" i="5"/>
  <c r="J263" i="5" s="1"/>
  <c r="L260" i="5"/>
  <c r="L259" i="5" s="1"/>
  <c r="K260" i="5"/>
  <c r="K259" i="5" s="1"/>
  <c r="J260" i="5"/>
  <c r="J259" i="5" s="1"/>
  <c r="I260" i="5"/>
  <c r="I259" i="5"/>
  <c r="L257" i="5"/>
  <c r="L256" i="5" s="1"/>
  <c r="K257" i="5"/>
  <c r="K256" i="5" s="1"/>
  <c r="J257" i="5"/>
  <c r="J256" i="5" s="1"/>
  <c r="I257" i="5"/>
  <c r="I256" i="5" s="1"/>
  <c r="L254" i="5"/>
  <c r="L253" i="5" s="1"/>
  <c r="K254" i="5"/>
  <c r="K253" i="5" s="1"/>
  <c r="J254" i="5"/>
  <c r="J253" i="5" s="1"/>
  <c r="I254" i="5"/>
  <c r="I253" i="5"/>
  <c r="L250" i="5"/>
  <c r="L249" i="5" s="1"/>
  <c r="K250" i="5"/>
  <c r="K249" i="5" s="1"/>
  <c r="J250" i="5"/>
  <c r="J249" i="5" s="1"/>
  <c r="I250" i="5"/>
  <c r="I249" i="5" s="1"/>
  <c r="L246" i="5"/>
  <c r="L245" i="5" s="1"/>
  <c r="K246" i="5"/>
  <c r="K245" i="5" s="1"/>
  <c r="J246" i="5"/>
  <c r="J245" i="5" s="1"/>
  <c r="I246" i="5"/>
  <c r="I245" i="5"/>
  <c r="L242" i="5"/>
  <c r="L241" i="5" s="1"/>
  <c r="K242" i="5"/>
  <c r="K241" i="5" s="1"/>
  <c r="J242" i="5"/>
  <c r="J241" i="5" s="1"/>
  <c r="I242" i="5"/>
  <c r="I241" i="5" s="1"/>
  <c r="L238" i="5"/>
  <c r="K238" i="5"/>
  <c r="J238" i="5"/>
  <c r="I238" i="5"/>
  <c r="L235" i="5"/>
  <c r="K235" i="5"/>
  <c r="J235" i="5"/>
  <c r="I235" i="5"/>
  <c r="L233" i="5"/>
  <c r="L232" i="5" s="1"/>
  <c r="L231" i="5" s="1"/>
  <c r="L230" i="5" s="1"/>
  <c r="K233" i="5"/>
  <c r="K232" i="5" s="1"/>
  <c r="J233" i="5"/>
  <c r="J232" i="5" s="1"/>
  <c r="J231" i="5" s="1"/>
  <c r="I233" i="5"/>
  <c r="I232" i="5"/>
  <c r="L226" i="5"/>
  <c r="L225" i="5" s="1"/>
  <c r="L224" i="5" s="1"/>
  <c r="K226" i="5"/>
  <c r="K225" i="5" s="1"/>
  <c r="K224" i="5" s="1"/>
  <c r="J226" i="5"/>
  <c r="J225" i="5" s="1"/>
  <c r="J224" i="5" s="1"/>
  <c r="I226" i="5"/>
  <c r="I225" i="5" s="1"/>
  <c r="I224" i="5" s="1"/>
  <c r="L222" i="5"/>
  <c r="K222" i="5"/>
  <c r="K221" i="5" s="1"/>
  <c r="K220" i="5" s="1"/>
  <c r="J222" i="5"/>
  <c r="I222" i="5"/>
  <c r="I221" i="5" s="1"/>
  <c r="I220" i="5" s="1"/>
  <c r="L221" i="5"/>
  <c r="L220" i="5" s="1"/>
  <c r="J221" i="5"/>
  <c r="J220" i="5" s="1"/>
  <c r="L213" i="5"/>
  <c r="L212" i="5" s="1"/>
  <c r="K213" i="5"/>
  <c r="K212" i="5" s="1"/>
  <c r="J213" i="5"/>
  <c r="J212" i="5" s="1"/>
  <c r="I213" i="5"/>
  <c r="I212" i="5"/>
  <c r="L210" i="5"/>
  <c r="L209" i="5" s="1"/>
  <c r="L208" i="5" s="1"/>
  <c r="K210" i="5"/>
  <c r="K209" i="5" s="1"/>
  <c r="K208" i="5" s="1"/>
  <c r="J210" i="5"/>
  <c r="J209" i="5" s="1"/>
  <c r="J208" i="5" s="1"/>
  <c r="I210" i="5"/>
  <c r="I209" i="5" s="1"/>
  <c r="I208" i="5" s="1"/>
  <c r="L203" i="5"/>
  <c r="K203" i="5"/>
  <c r="K202" i="5" s="1"/>
  <c r="K201" i="5" s="1"/>
  <c r="J203" i="5"/>
  <c r="I203" i="5"/>
  <c r="I202" i="5" s="1"/>
  <c r="I201" i="5" s="1"/>
  <c r="L202" i="5"/>
  <c r="L201" i="5" s="1"/>
  <c r="J202" i="5"/>
  <c r="J201" i="5" s="1"/>
  <c r="L199" i="5"/>
  <c r="L198" i="5" s="1"/>
  <c r="K199" i="5"/>
  <c r="K198" i="5" s="1"/>
  <c r="J199" i="5"/>
  <c r="J198" i="5" s="1"/>
  <c r="I199" i="5"/>
  <c r="I198" i="5"/>
  <c r="L194" i="5"/>
  <c r="L193" i="5" s="1"/>
  <c r="K194" i="5"/>
  <c r="K193" i="5" s="1"/>
  <c r="J194" i="5"/>
  <c r="J193" i="5" s="1"/>
  <c r="I194" i="5"/>
  <c r="I193" i="5" s="1"/>
  <c r="P188" i="5"/>
  <c r="O188" i="5"/>
  <c r="N188" i="5"/>
  <c r="M188" i="5"/>
  <c r="L188" i="5"/>
  <c r="K188" i="5"/>
  <c r="J188" i="5"/>
  <c r="I188" i="5"/>
  <c r="I187" i="5" s="1"/>
  <c r="L187" i="5"/>
  <c r="K187" i="5"/>
  <c r="J187" i="5"/>
  <c r="L183" i="5"/>
  <c r="K183" i="5"/>
  <c r="J183" i="5"/>
  <c r="I183" i="5"/>
  <c r="I182" i="5" s="1"/>
  <c r="L182" i="5"/>
  <c r="K182" i="5"/>
  <c r="J182" i="5"/>
  <c r="L180" i="5"/>
  <c r="K180" i="5"/>
  <c r="K179" i="5" s="1"/>
  <c r="J180" i="5"/>
  <c r="I180" i="5"/>
  <c r="I179" i="5" s="1"/>
  <c r="L179" i="5"/>
  <c r="J179" i="5"/>
  <c r="J178" i="5" s="1"/>
  <c r="J177" i="5" s="1"/>
  <c r="L172" i="5"/>
  <c r="L171" i="5" s="1"/>
  <c r="K172" i="5"/>
  <c r="K171" i="5" s="1"/>
  <c r="J172" i="5"/>
  <c r="J171" i="5" s="1"/>
  <c r="I172" i="5"/>
  <c r="I171" i="5"/>
  <c r="L167" i="5"/>
  <c r="L166" i="5" s="1"/>
  <c r="K167" i="5"/>
  <c r="K166" i="5" s="1"/>
  <c r="K165" i="5" s="1"/>
  <c r="J167" i="5"/>
  <c r="J166" i="5" s="1"/>
  <c r="I167" i="5"/>
  <c r="I166" i="5" s="1"/>
  <c r="I165" i="5" s="1"/>
  <c r="L163" i="5"/>
  <c r="K163" i="5"/>
  <c r="J163" i="5"/>
  <c r="I163" i="5"/>
  <c r="I162" i="5" s="1"/>
  <c r="I161" i="5" s="1"/>
  <c r="L162" i="5"/>
  <c r="L161" i="5" s="1"/>
  <c r="K162" i="5"/>
  <c r="K161" i="5" s="1"/>
  <c r="J162" i="5"/>
  <c r="J161" i="5" s="1"/>
  <c r="L158" i="5"/>
  <c r="K158" i="5"/>
  <c r="J158" i="5"/>
  <c r="I158" i="5"/>
  <c r="I157" i="5" s="1"/>
  <c r="L157" i="5"/>
  <c r="K157" i="5"/>
  <c r="J157" i="5"/>
  <c r="L153" i="5"/>
  <c r="K153" i="5"/>
  <c r="K152" i="5" s="1"/>
  <c r="J153" i="5"/>
  <c r="J152" i="5" s="1"/>
  <c r="J151" i="5" s="1"/>
  <c r="J150" i="5" s="1"/>
  <c r="I153" i="5"/>
  <c r="I152" i="5" s="1"/>
  <c r="L152" i="5"/>
  <c r="L151" i="5" s="1"/>
  <c r="L150" i="5" s="1"/>
  <c r="L147" i="5"/>
  <c r="K147" i="5"/>
  <c r="K146" i="5" s="1"/>
  <c r="K145" i="5" s="1"/>
  <c r="J147" i="5"/>
  <c r="J146" i="5" s="1"/>
  <c r="J145" i="5" s="1"/>
  <c r="I147" i="5"/>
  <c r="I146" i="5" s="1"/>
  <c r="I145" i="5" s="1"/>
  <c r="L146" i="5"/>
  <c r="L145" i="5" s="1"/>
  <c r="L143" i="5"/>
  <c r="L142" i="5" s="1"/>
  <c r="K143" i="5"/>
  <c r="K142" i="5" s="1"/>
  <c r="J143" i="5"/>
  <c r="J142" i="5" s="1"/>
  <c r="I143" i="5"/>
  <c r="I142" i="5"/>
  <c r="L139" i="5"/>
  <c r="L138" i="5" s="1"/>
  <c r="L137" i="5" s="1"/>
  <c r="K139" i="5"/>
  <c r="K138" i="5" s="1"/>
  <c r="K137" i="5" s="1"/>
  <c r="J139" i="5"/>
  <c r="J138" i="5" s="1"/>
  <c r="J137" i="5" s="1"/>
  <c r="I139" i="5"/>
  <c r="I138" i="5" s="1"/>
  <c r="I137" i="5" s="1"/>
  <c r="L134" i="5"/>
  <c r="K134" i="5"/>
  <c r="J134" i="5"/>
  <c r="I134" i="5"/>
  <c r="I133" i="5" s="1"/>
  <c r="I132" i="5" s="1"/>
  <c r="L133" i="5"/>
  <c r="L132" i="5" s="1"/>
  <c r="K133" i="5"/>
  <c r="K132" i="5" s="1"/>
  <c r="J133" i="5"/>
  <c r="J132" i="5" s="1"/>
  <c r="J131" i="5" s="1"/>
  <c r="L129" i="5"/>
  <c r="K129" i="5"/>
  <c r="J129" i="5"/>
  <c r="I129" i="5"/>
  <c r="I128" i="5" s="1"/>
  <c r="I127" i="5" s="1"/>
  <c r="L128" i="5"/>
  <c r="L127" i="5" s="1"/>
  <c r="K128" i="5"/>
  <c r="K127" i="5" s="1"/>
  <c r="J128" i="5"/>
  <c r="J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/>
  <c r="I123" i="5" s="1"/>
  <c r="L121" i="5"/>
  <c r="K121" i="5"/>
  <c r="K120" i="5" s="1"/>
  <c r="K119" i="5" s="1"/>
  <c r="J121" i="5"/>
  <c r="I121" i="5"/>
  <c r="I120" i="5" s="1"/>
  <c r="I119" i="5" s="1"/>
  <c r="L120" i="5"/>
  <c r="L119" i="5" s="1"/>
  <c r="J120" i="5"/>
  <c r="J119" i="5" s="1"/>
  <c r="L117" i="5"/>
  <c r="L116" i="5" s="1"/>
  <c r="L115" i="5" s="1"/>
  <c r="K117" i="5"/>
  <c r="K116" i="5" s="1"/>
  <c r="K115" i="5" s="1"/>
  <c r="J117" i="5"/>
  <c r="J116" i="5" s="1"/>
  <c r="J115" i="5" s="1"/>
  <c r="I117" i="5"/>
  <c r="I116" i="5" s="1"/>
  <c r="I115" i="5" s="1"/>
  <c r="L112" i="5"/>
  <c r="K112" i="5"/>
  <c r="K111" i="5" s="1"/>
  <c r="K110" i="5" s="1"/>
  <c r="J112" i="5"/>
  <c r="I112" i="5"/>
  <c r="I111" i="5" s="1"/>
  <c r="I110" i="5" s="1"/>
  <c r="L111" i="5"/>
  <c r="L110" i="5" s="1"/>
  <c r="J111" i="5"/>
  <c r="J110" i="5" s="1"/>
  <c r="L106" i="5"/>
  <c r="K106" i="5"/>
  <c r="K105" i="5" s="1"/>
  <c r="J106" i="5"/>
  <c r="I106" i="5"/>
  <c r="I105" i="5" s="1"/>
  <c r="L105" i="5"/>
  <c r="J105" i="5"/>
  <c r="L102" i="5"/>
  <c r="K102" i="5"/>
  <c r="K101" i="5" s="1"/>
  <c r="K100" i="5" s="1"/>
  <c r="J102" i="5"/>
  <c r="I102" i="5"/>
  <c r="I101" i="5" s="1"/>
  <c r="I100" i="5" s="1"/>
  <c r="L101" i="5"/>
  <c r="L100" i="5" s="1"/>
  <c r="J101" i="5"/>
  <c r="J100" i="5" s="1"/>
  <c r="L97" i="5"/>
  <c r="L96" i="5" s="1"/>
  <c r="L95" i="5" s="1"/>
  <c r="K97" i="5"/>
  <c r="K96" i="5" s="1"/>
  <c r="K95" i="5" s="1"/>
  <c r="J97" i="5"/>
  <c r="J96" i="5" s="1"/>
  <c r="J95" i="5" s="1"/>
  <c r="I97" i="5"/>
  <c r="I96" i="5"/>
  <c r="I95" i="5" s="1"/>
  <c r="L92" i="5"/>
  <c r="K92" i="5"/>
  <c r="K91" i="5" s="1"/>
  <c r="K90" i="5" s="1"/>
  <c r="K89" i="5" s="1"/>
  <c r="J92" i="5"/>
  <c r="I92" i="5"/>
  <c r="I91" i="5" s="1"/>
  <c r="I90" i="5" s="1"/>
  <c r="L91" i="5"/>
  <c r="L90" i="5" s="1"/>
  <c r="L89" i="5" s="1"/>
  <c r="J91" i="5"/>
  <c r="J90" i="5" s="1"/>
  <c r="L85" i="5"/>
  <c r="K85" i="5"/>
  <c r="K84" i="5" s="1"/>
  <c r="K83" i="5" s="1"/>
  <c r="K82" i="5" s="1"/>
  <c r="J85" i="5"/>
  <c r="I85" i="5"/>
  <c r="I84" i="5" s="1"/>
  <c r="I83" i="5" s="1"/>
  <c r="I82" i="5" s="1"/>
  <c r="L84" i="5"/>
  <c r="L83" i="5" s="1"/>
  <c r="L82" i="5" s="1"/>
  <c r="J84" i="5"/>
  <c r="J83" i="5" s="1"/>
  <c r="J82" i="5" s="1"/>
  <c r="L80" i="5"/>
  <c r="K80" i="5"/>
  <c r="K79" i="5" s="1"/>
  <c r="K78" i="5" s="1"/>
  <c r="J80" i="5"/>
  <c r="I80" i="5"/>
  <c r="I79" i="5" s="1"/>
  <c r="I78" i="5" s="1"/>
  <c r="L79" i="5"/>
  <c r="L78" i="5" s="1"/>
  <c r="J79" i="5"/>
  <c r="J78" i="5" s="1"/>
  <c r="L74" i="5"/>
  <c r="L73" i="5" s="1"/>
  <c r="K74" i="5"/>
  <c r="K73" i="5" s="1"/>
  <c r="J74" i="5"/>
  <c r="J73" i="5" s="1"/>
  <c r="I74" i="5"/>
  <c r="I73" i="5" s="1"/>
  <c r="L69" i="5"/>
  <c r="L68" i="5" s="1"/>
  <c r="K69" i="5"/>
  <c r="K68" i="5" s="1"/>
  <c r="J69" i="5"/>
  <c r="J68" i="5" s="1"/>
  <c r="I69" i="5"/>
  <c r="I68" i="5"/>
  <c r="L64" i="5"/>
  <c r="L63" i="5" s="1"/>
  <c r="K64" i="5"/>
  <c r="K63" i="5" s="1"/>
  <c r="K62" i="5" s="1"/>
  <c r="K61" i="5" s="1"/>
  <c r="J64" i="5"/>
  <c r="J63" i="5" s="1"/>
  <c r="I64" i="5"/>
  <c r="I63" i="5" s="1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/>
  <c r="I43" i="5" s="1"/>
  <c r="I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L34" i="5"/>
  <c r="L33" i="5" s="1"/>
  <c r="L32" i="5" s="1"/>
  <c r="L31" i="5" s="1"/>
  <c r="K34" i="5"/>
  <c r="K33" i="5" s="1"/>
  <c r="K32" i="5" s="1"/>
  <c r="J34" i="5"/>
  <c r="J33" i="5" s="1"/>
  <c r="J32" i="5" s="1"/>
  <c r="I34" i="5"/>
  <c r="I33" i="5"/>
  <c r="I32" i="5" s="1"/>
  <c r="L357" i="4"/>
  <c r="L356" i="4" s="1"/>
  <c r="K357" i="4"/>
  <c r="K356" i="4" s="1"/>
  <c r="J357" i="4"/>
  <c r="J356" i="4" s="1"/>
  <c r="I357" i="4"/>
  <c r="I356" i="4" s="1"/>
  <c r="L354" i="4"/>
  <c r="L353" i="4" s="1"/>
  <c r="K354" i="4"/>
  <c r="K353" i="4" s="1"/>
  <c r="J354" i="4"/>
  <c r="J353" i="4" s="1"/>
  <c r="I354" i="4"/>
  <c r="I353" i="4" s="1"/>
  <c r="L351" i="4"/>
  <c r="L350" i="4" s="1"/>
  <c r="K351" i="4"/>
  <c r="K350" i="4" s="1"/>
  <c r="J351" i="4"/>
  <c r="J350" i="4" s="1"/>
  <c r="I351" i="4"/>
  <c r="I350" i="4"/>
  <c r="L347" i="4"/>
  <c r="L346" i="4" s="1"/>
  <c r="K347" i="4"/>
  <c r="K346" i="4" s="1"/>
  <c r="J347" i="4"/>
  <c r="J346" i="4" s="1"/>
  <c r="I347" i="4"/>
  <c r="I346" i="4" s="1"/>
  <c r="L343" i="4"/>
  <c r="L342" i="4" s="1"/>
  <c r="K343" i="4"/>
  <c r="K342" i="4" s="1"/>
  <c r="J343" i="4"/>
  <c r="J342" i="4" s="1"/>
  <c r="I343" i="4"/>
  <c r="I342" i="4" s="1"/>
  <c r="L339" i="4"/>
  <c r="L338" i="4" s="1"/>
  <c r="K339" i="4"/>
  <c r="K338" i="4" s="1"/>
  <c r="J339" i="4"/>
  <c r="J338" i="4" s="1"/>
  <c r="I339" i="4"/>
  <c r="I338" i="4" s="1"/>
  <c r="L335" i="4"/>
  <c r="K335" i="4"/>
  <c r="J335" i="4"/>
  <c r="I335" i="4"/>
  <c r="L332" i="4"/>
  <c r="K332" i="4"/>
  <c r="J332" i="4"/>
  <c r="I332" i="4"/>
  <c r="L330" i="4"/>
  <c r="L329" i="4" s="1"/>
  <c r="K330" i="4"/>
  <c r="K329" i="4" s="1"/>
  <c r="J330" i="4"/>
  <c r="J329" i="4" s="1"/>
  <c r="I330" i="4"/>
  <c r="I329" i="4" s="1"/>
  <c r="L325" i="4"/>
  <c r="L324" i="4" s="1"/>
  <c r="K325" i="4"/>
  <c r="K324" i="4" s="1"/>
  <c r="J325" i="4"/>
  <c r="J324" i="4" s="1"/>
  <c r="I325" i="4"/>
  <c r="I324" i="4" s="1"/>
  <c r="L322" i="4"/>
  <c r="L321" i="4" s="1"/>
  <c r="K322" i="4"/>
  <c r="K321" i="4" s="1"/>
  <c r="J322" i="4"/>
  <c r="J321" i="4" s="1"/>
  <c r="I322" i="4"/>
  <c r="I321" i="4" s="1"/>
  <c r="L319" i="4"/>
  <c r="L318" i="4" s="1"/>
  <c r="K319" i="4"/>
  <c r="J319" i="4"/>
  <c r="J318" i="4" s="1"/>
  <c r="I319" i="4"/>
  <c r="I318" i="4" s="1"/>
  <c r="K318" i="4"/>
  <c r="L315" i="4"/>
  <c r="L314" i="4" s="1"/>
  <c r="K315" i="4"/>
  <c r="K314" i="4" s="1"/>
  <c r="J315" i="4"/>
  <c r="I315" i="4"/>
  <c r="I314" i="4" s="1"/>
  <c r="J314" i="4"/>
  <c r="L311" i="4"/>
  <c r="L310" i="4" s="1"/>
  <c r="K311" i="4"/>
  <c r="J311" i="4"/>
  <c r="J310" i="4" s="1"/>
  <c r="I311" i="4"/>
  <c r="I310" i="4" s="1"/>
  <c r="K310" i="4"/>
  <c r="L307" i="4"/>
  <c r="K307" i="4"/>
  <c r="K306" i="4" s="1"/>
  <c r="J307" i="4"/>
  <c r="J306" i="4" s="1"/>
  <c r="I307" i="4"/>
  <c r="I306" i="4" s="1"/>
  <c r="L306" i="4"/>
  <c r="L303" i="4"/>
  <c r="K303" i="4"/>
  <c r="J303" i="4"/>
  <c r="I303" i="4"/>
  <c r="L300" i="4"/>
  <c r="K300" i="4"/>
  <c r="J300" i="4"/>
  <c r="I300" i="4"/>
  <c r="L298" i="4"/>
  <c r="L297" i="4" s="1"/>
  <c r="K298" i="4"/>
  <c r="J298" i="4"/>
  <c r="J297" i="4" s="1"/>
  <c r="I298" i="4"/>
  <c r="K297" i="4"/>
  <c r="L292" i="4"/>
  <c r="L291" i="4" s="1"/>
  <c r="K292" i="4"/>
  <c r="K291" i="4" s="1"/>
  <c r="J292" i="4"/>
  <c r="I292" i="4"/>
  <c r="I291" i="4" s="1"/>
  <c r="J291" i="4"/>
  <c r="L289" i="4"/>
  <c r="L288" i="4" s="1"/>
  <c r="K289" i="4"/>
  <c r="K288" i="4" s="1"/>
  <c r="J289" i="4"/>
  <c r="I289" i="4"/>
  <c r="I288" i="4" s="1"/>
  <c r="J288" i="4"/>
  <c r="L286" i="4"/>
  <c r="L285" i="4" s="1"/>
  <c r="K286" i="4"/>
  <c r="K285" i="4" s="1"/>
  <c r="J286" i="4"/>
  <c r="J285" i="4" s="1"/>
  <c r="I286" i="4"/>
  <c r="I285" i="4" s="1"/>
  <c r="L282" i="4"/>
  <c r="L281" i="4" s="1"/>
  <c r="K282" i="4"/>
  <c r="K281" i="4" s="1"/>
  <c r="J282" i="4"/>
  <c r="J281" i="4" s="1"/>
  <c r="I282" i="4"/>
  <c r="I281" i="4" s="1"/>
  <c r="L278" i="4"/>
  <c r="L277" i="4" s="1"/>
  <c r="K278" i="4"/>
  <c r="K277" i="4" s="1"/>
  <c r="J278" i="4"/>
  <c r="J277" i="4" s="1"/>
  <c r="I278" i="4"/>
  <c r="I277" i="4" s="1"/>
  <c r="L274" i="4"/>
  <c r="K274" i="4"/>
  <c r="K273" i="4" s="1"/>
  <c r="J274" i="4"/>
  <c r="J273" i="4" s="1"/>
  <c r="I274" i="4"/>
  <c r="I273" i="4" s="1"/>
  <c r="L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I264" i="4" s="1"/>
  <c r="L264" i="4"/>
  <c r="K264" i="4"/>
  <c r="J264" i="4"/>
  <c r="L260" i="4"/>
  <c r="L259" i="4" s="1"/>
  <c r="K260" i="4"/>
  <c r="K259" i="4" s="1"/>
  <c r="J260" i="4"/>
  <c r="J259" i="4" s="1"/>
  <c r="I260" i="4"/>
  <c r="I259" i="4" s="1"/>
  <c r="L257" i="4"/>
  <c r="L256" i="4" s="1"/>
  <c r="K257" i="4"/>
  <c r="K256" i="4" s="1"/>
  <c r="J257" i="4"/>
  <c r="J256" i="4" s="1"/>
  <c r="I257" i="4"/>
  <c r="I256" i="4" s="1"/>
  <c r="L254" i="4"/>
  <c r="L253" i="4" s="1"/>
  <c r="K254" i="4"/>
  <c r="K253" i="4" s="1"/>
  <c r="J254" i="4"/>
  <c r="J253" i="4" s="1"/>
  <c r="I254" i="4"/>
  <c r="I253" i="4" s="1"/>
  <c r="L250" i="4"/>
  <c r="L249" i="4" s="1"/>
  <c r="K250" i="4"/>
  <c r="K249" i="4" s="1"/>
  <c r="J250" i="4"/>
  <c r="J249" i="4" s="1"/>
  <c r="I250" i="4"/>
  <c r="I249" i="4" s="1"/>
  <c r="L246" i="4"/>
  <c r="L245" i="4" s="1"/>
  <c r="K246" i="4"/>
  <c r="K245" i="4" s="1"/>
  <c r="J246" i="4"/>
  <c r="J245" i="4" s="1"/>
  <c r="I246" i="4"/>
  <c r="I245" i="4" s="1"/>
  <c r="L242" i="4"/>
  <c r="L241" i="4" s="1"/>
  <c r="K242" i="4"/>
  <c r="K241" i="4" s="1"/>
  <c r="J242" i="4"/>
  <c r="J241" i="4" s="1"/>
  <c r="I242" i="4"/>
  <c r="I241" i="4" s="1"/>
  <c r="L238" i="4"/>
  <c r="K238" i="4"/>
  <c r="J238" i="4"/>
  <c r="I238" i="4"/>
  <c r="L235" i="4"/>
  <c r="K235" i="4"/>
  <c r="J235" i="4"/>
  <c r="I235" i="4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22" i="4"/>
  <c r="K222" i="4"/>
  <c r="J222" i="4"/>
  <c r="I222" i="4"/>
  <c r="I221" i="4" s="1"/>
  <c r="I220" i="4" s="1"/>
  <c r="L221" i="4"/>
  <c r="L220" i="4" s="1"/>
  <c r="K221" i="4"/>
  <c r="K220" i="4" s="1"/>
  <c r="J221" i="4"/>
  <c r="J220" i="4" s="1"/>
  <c r="L213" i="4"/>
  <c r="L212" i="4" s="1"/>
  <c r="K213" i="4"/>
  <c r="K212" i="4" s="1"/>
  <c r="J213" i="4"/>
  <c r="J212" i="4" s="1"/>
  <c r="I213" i="4"/>
  <c r="I212" i="4" s="1"/>
  <c r="L210" i="4"/>
  <c r="L209" i="4" s="1"/>
  <c r="L208" i="4" s="1"/>
  <c r="K210" i="4"/>
  <c r="K209" i="4" s="1"/>
  <c r="J210" i="4"/>
  <c r="J209" i="4" s="1"/>
  <c r="J208" i="4" s="1"/>
  <c r="I210" i="4"/>
  <c r="I209" i="4" s="1"/>
  <c r="L203" i="4"/>
  <c r="K203" i="4"/>
  <c r="J203" i="4"/>
  <c r="I203" i="4"/>
  <c r="I202" i="4" s="1"/>
  <c r="I201" i="4" s="1"/>
  <c r="L202" i="4"/>
  <c r="L201" i="4" s="1"/>
  <c r="K202" i="4"/>
  <c r="K201" i="4" s="1"/>
  <c r="J202" i="4"/>
  <c r="J201" i="4" s="1"/>
  <c r="L199" i="4"/>
  <c r="L198" i="4" s="1"/>
  <c r="K199" i="4"/>
  <c r="K198" i="4" s="1"/>
  <c r="J199" i="4"/>
  <c r="J198" i="4" s="1"/>
  <c r="I199" i="4"/>
  <c r="I198" i="4" s="1"/>
  <c r="L194" i="4"/>
  <c r="L193" i="4" s="1"/>
  <c r="K194" i="4"/>
  <c r="K193" i="4" s="1"/>
  <c r="J194" i="4"/>
  <c r="J193" i="4" s="1"/>
  <c r="I194" i="4"/>
  <c r="I193" i="4"/>
  <c r="P188" i="4"/>
  <c r="O188" i="4"/>
  <c r="N188" i="4"/>
  <c r="M188" i="4"/>
  <c r="L188" i="4"/>
  <c r="L187" i="4" s="1"/>
  <c r="K188" i="4"/>
  <c r="K187" i="4" s="1"/>
  <c r="J188" i="4"/>
  <c r="I188" i="4"/>
  <c r="I187" i="4" s="1"/>
  <c r="J187" i="4"/>
  <c r="L183" i="4"/>
  <c r="L182" i="4" s="1"/>
  <c r="K183" i="4"/>
  <c r="K182" i="4" s="1"/>
  <c r="J183" i="4"/>
  <c r="J182" i="4" s="1"/>
  <c r="I183" i="4"/>
  <c r="I182" i="4" s="1"/>
  <c r="L180" i="4"/>
  <c r="L179" i="4" s="1"/>
  <c r="L178" i="4" s="1"/>
  <c r="K180" i="4"/>
  <c r="K179" i="4" s="1"/>
  <c r="J180" i="4"/>
  <c r="J179" i="4" s="1"/>
  <c r="I180" i="4"/>
  <c r="I179" i="4" s="1"/>
  <c r="L172" i="4"/>
  <c r="L171" i="4" s="1"/>
  <c r="K172" i="4"/>
  <c r="K171" i="4" s="1"/>
  <c r="J172" i="4"/>
  <c r="J171" i="4" s="1"/>
  <c r="I172" i="4"/>
  <c r="I171" i="4" s="1"/>
  <c r="L167" i="4"/>
  <c r="L166" i="4" s="1"/>
  <c r="L165" i="4" s="1"/>
  <c r="K167" i="4"/>
  <c r="K166" i="4" s="1"/>
  <c r="J167" i="4"/>
  <c r="J166" i="4" s="1"/>
  <c r="I167" i="4"/>
  <c r="I166" i="4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I158" i="4"/>
  <c r="I157" i="4" s="1"/>
  <c r="L153" i="4"/>
  <c r="L152" i="4" s="1"/>
  <c r="K153" i="4"/>
  <c r="K152" i="4" s="1"/>
  <c r="K151" i="4" s="1"/>
  <c r="K150" i="4" s="1"/>
  <c r="J153" i="4"/>
  <c r="J152" i="4" s="1"/>
  <c r="I153" i="4"/>
  <c r="I152" i="4" s="1"/>
  <c r="L147" i="4"/>
  <c r="K147" i="4"/>
  <c r="J147" i="4"/>
  <c r="J146" i="4" s="1"/>
  <c r="J145" i="4" s="1"/>
  <c r="I147" i="4"/>
  <c r="I146" i="4" s="1"/>
  <c r="I145" i="4" s="1"/>
  <c r="L146" i="4"/>
  <c r="L145" i="4" s="1"/>
  <c r="K146" i="4"/>
  <c r="K145" i="4" s="1"/>
  <c r="L143" i="4"/>
  <c r="L142" i="4" s="1"/>
  <c r="K143" i="4"/>
  <c r="K142" i="4" s="1"/>
  <c r="J143" i="4"/>
  <c r="J142" i="4" s="1"/>
  <c r="I143" i="4"/>
  <c r="I142" i="4" s="1"/>
  <c r="L139" i="4"/>
  <c r="L138" i="4" s="1"/>
  <c r="L137" i="4" s="1"/>
  <c r="K139" i="4"/>
  <c r="K138" i="4" s="1"/>
  <c r="K137" i="4" s="1"/>
  <c r="J139" i="4"/>
  <c r="J138" i="4" s="1"/>
  <c r="J137" i="4" s="1"/>
  <c r="I139" i="4"/>
  <c r="I138" i="4" s="1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I121" i="4"/>
  <c r="I120" i="4" s="1"/>
  <c r="I119" i="4" s="1"/>
  <c r="J120" i="4"/>
  <c r="J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K112" i="4"/>
  <c r="J112" i="4"/>
  <c r="J111" i="4" s="1"/>
  <c r="J110" i="4" s="1"/>
  <c r="I112" i="4"/>
  <c r="I111" i="4" s="1"/>
  <c r="I110" i="4" s="1"/>
  <c r="L111" i="4"/>
  <c r="L110" i="4" s="1"/>
  <c r="K111" i="4"/>
  <c r="K110" i="4" s="1"/>
  <c r="L106" i="4"/>
  <c r="L105" i="4" s="1"/>
  <c r="K106" i="4"/>
  <c r="K105" i="4" s="1"/>
  <c r="J106" i="4"/>
  <c r="I106" i="4"/>
  <c r="I105" i="4" s="1"/>
  <c r="J105" i="4"/>
  <c r="L102" i="4"/>
  <c r="L101" i="4" s="1"/>
  <c r="L100" i="4" s="1"/>
  <c r="K102" i="4"/>
  <c r="K101" i="4" s="1"/>
  <c r="K100" i="4" s="1"/>
  <c r="J102" i="4"/>
  <c r="J101" i="4" s="1"/>
  <c r="J100" i="4" s="1"/>
  <c r="I102" i="4"/>
  <c r="I101" i="4" s="1"/>
  <c r="I100" i="4" s="1"/>
  <c r="L97" i="4"/>
  <c r="L96" i="4" s="1"/>
  <c r="L95" i="4" s="1"/>
  <c r="K97" i="4"/>
  <c r="K96" i="4" s="1"/>
  <c r="K95" i="4" s="1"/>
  <c r="J97" i="4"/>
  <c r="J96" i="4" s="1"/>
  <c r="J95" i="4" s="1"/>
  <c r="I97" i="4"/>
  <c r="I96" i="4" s="1"/>
  <c r="I95" i="4" s="1"/>
  <c r="L92" i="4"/>
  <c r="L91" i="4" s="1"/>
  <c r="L90" i="4" s="1"/>
  <c r="K92" i="4"/>
  <c r="K91" i="4" s="1"/>
  <c r="K90" i="4" s="1"/>
  <c r="J92" i="4"/>
  <c r="J91" i="4" s="1"/>
  <c r="J90" i="4" s="1"/>
  <c r="I92" i="4"/>
  <c r="I91" i="4" s="1"/>
  <c r="I90" i="4" s="1"/>
  <c r="L85" i="4"/>
  <c r="L84" i="4" s="1"/>
  <c r="L83" i="4" s="1"/>
  <c r="L82" i="4" s="1"/>
  <c r="K85" i="4"/>
  <c r="K84" i="4" s="1"/>
  <c r="K83" i="4" s="1"/>
  <c r="K82" i="4" s="1"/>
  <c r="J85" i="4"/>
  <c r="J84" i="4" s="1"/>
  <c r="J83" i="4" s="1"/>
  <c r="J82" i="4" s="1"/>
  <c r="I85" i="4"/>
  <c r="I84" i="4" s="1"/>
  <c r="I83" i="4" s="1"/>
  <c r="I82" i="4" s="1"/>
  <c r="L80" i="4"/>
  <c r="K80" i="4"/>
  <c r="J80" i="4"/>
  <c r="J79" i="4" s="1"/>
  <c r="J78" i="4" s="1"/>
  <c r="I80" i="4"/>
  <c r="I79" i="4" s="1"/>
  <c r="I78" i="4" s="1"/>
  <c r="L79" i="4"/>
  <c r="L78" i="4" s="1"/>
  <c r="K79" i="4"/>
  <c r="K78" i="4" s="1"/>
  <c r="L74" i="4"/>
  <c r="L73" i="4" s="1"/>
  <c r="K74" i="4"/>
  <c r="K73" i="4" s="1"/>
  <c r="J74" i="4"/>
  <c r="J73" i="4" s="1"/>
  <c r="I74" i="4"/>
  <c r="I73" i="4" s="1"/>
  <c r="L69" i="4"/>
  <c r="L68" i="4" s="1"/>
  <c r="K69" i="4"/>
  <c r="K68" i="4" s="1"/>
  <c r="J69" i="4"/>
  <c r="J68" i="4" s="1"/>
  <c r="I69" i="4"/>
  <c r="I68" i="4" s="1"/>
  <c r="L64" i="4"/>
  <c r="L63" i="4" s="1"/>
  <c r="K64" i="4"/>
  <c r="K63" i="4" s="1"/>
  <c r="J64" i="4"/>
  <c r="J63" i="4" s="1"/>
  <c r="I64" i="4"/>
  <c r="I63" i="4" s="1"/>
  <c r="L45" i="4"/>
  <c r="L44" i="4" s="1"/>
  <c r="L43" i="4" s="1"/>
  <c r="L42" i="4" s="1"/>
  <c r="K45" i="4"/>
  <c r="K44" i="4" s="1"/>
  <c r="K43" i="4" s="1"/>
  <c r="K42" i="4" s="1"/>
  <c r="J45" i="4"/>
  <c r="J44" i="4" s="1"/>
  <c r="J43" i="4" s="1"/>
  <c r="J42" i="4" s="1"/>
  <c r="I45" i="4"/>
  <c r="I44" i="4" s="1"/>
  <c r="I43" i="4" s="1"/>
  <c r="I42" i="4" s="1"/>
  <c r="L40" i="4"/>
  <c r="L39" i="4" s="1"/>
  <c r="L38" i="4" s="1"/>
  <c r="K40" i="4"/>
  <c r="K39" i="4" s="1"/>
  <c r="K38" i="4" s="1"/>
  <c r="J40" i="4"/>
  <c r="J39" i="4" s="1"/>
  <c r="J38" i="4" s="1"/>
  <c r="I40" i="4"/>
  <c r="I39" i="4" s="1"/>
  <c r="I38" i="4" s="1"/>
  <c r="L36" i="4"/>
  <c r="K36" i="4"/>
  <c r="J36" i="4"/>
  <c r="I36" i="4"/>
  <c r="L34" i="4"/>
  <c r="L33" i="4" s="1"/>
  <c r="L32" i="4" s="1"/>
  <c r="L31" i="4" s="1"/>
  <c r="K34" i="4"/>
  <c r="K33" i="4" s="1"/>
  <c r="K32" i="4" s="1"/>
  <c r="J34" i="4"/>
  <c r="J33" i="4" s="1"/>
  <c r="J32" i="4" s="1"/>
  <c r="I34" i="4"/>
  <c r="I33" i="4" s="1"/>
  <c r="I32" i="4" s="1"/>
  <c r="L357" i="3"/>
  <c r="L356" i="3" s="1"/>
  <c r="K357" i="3"/>
  <c r="K356" i="3" s="1"/>
  <c r="J357" i="3"/>
  <c r="I357" i="3"/>
  <c r="J356" i="3"/>
  <c r="I356" i="3"/>
  <c r="L354" i="3"/>
  <c r="L353" i="3" s="1"/>
  <c r="K354" i="3"/>
  <c r="K353" i="3" s="1"/>
  <c r="J354" i="3"/>
  <c r="I354" i="3"/>
  <c r="J353" i="3"/>
  <c r="I353" i="3"/>
  <c r="L351" i="3"/>
  <c r="L350" i="3" s="1"/>
  <c r="K351" i="3"/>
  <c r="K350" i="3" s="1"/>
  <c r="J351" i="3"/>
  <c r="I351" i="3"/>
  <c r="J350" i="3"/>
  <c r="I350" i="3"/>
  <c r="L347" i="3"/>
  <c r="L346" i="3" s="1"/>
  <c r="K347" i="3"/>
  <c r="K346" i="3" s="1"/>
  <c r="J347" i="3"/>
  <c r="I347" i="3"/>
  <c r="J346" i="3"/>
  <c r="I346" i="3"/>
  <c r="L343" i="3"/>
  <c r="L342" i="3" s="1"/>
  <c r="K343" i="3"/>
  <c r="K342" i="3" s="1"/>
  <c r="J343" i="3"/>
  <c r="I343" i="3"/>
  <c r="I342" i="3" s="1"/>
  <c r="J342" i="3"/>
  <c r="L339" i="3"/>
  <c r="L338" i="3" s="1"/>
  <c r="K339" i="3"/>
  <c r="K338" i="3" s="1"/>
  <c r="J339" i="3"/>
  <c r="I339" i="3"/>
  <c r="I338" i="3" s="1"/>
  <c r="J338" i="3"/>
  <c r="L335" i="3"/>
  <c r="K335" i="3"/>
  <c r="J335" i="3"/>
  <c r="I335" i="3"/>
  <c r="L332" i="3"/>
  <c r="K332" i="3"/>
  <c r="J332" i="3"/>
  <c r="I332" i="3"/>
  <c r="L330" i="3"/>
  <c r="L329" i="3" s="1"/>
  <c r="K330" i="3"/>
  <c r="K329" i="3" s="1"/>
  <c r="J330" i="3"/>
  <c r="I330" i="3"/>
  <c r="J329" i="3"/>
  <c r="J328" i="3" s="1"/>
  <c r="I329" i="3"/>
  <c r="L325" i="3"/>
  <c r="K325" i="3"/>
  <c r="J325" i="3"/>
  <c r="J324" i="3" s="1"/>
  <c r="I325" i="3"/>
  <c r="L324" i="3"/>
  <c r="K324" i="3"/>
  <c r="I324" i="3"/>
  <c r="L322" i="3"/>
  <c r="K322" i="3"/>
  <c r="J322" i="3"/>
  <c r="J321" i="3" s="1"/>
  <c r="I322" i="3"/>
  <c r="I321" i="3" s="1"/>
  <c r="L321" i="3"/>
  <c r="K321" i="3"/>
  <c r="L319" i="3"/>
  <c r="K319" i="3"/>
  <c r="J319" i="3"/>
  <c r="J318" i="3" s="1"/>
  <c r="I319" i="3"/>
  <c r="L318" i="3"/>
  <c r="K318" i="3"/>
  <c r="I318" i="3"/>
  <c r="L315" i="3"/>
  <c r="K315" i="3"/>
  <c r="J315" i="3"/>
  <c r="J314" i="3" s="1"/>
  <c r="I315" i="3"/>
  <c r="I314" i="3" s="1"/>
  <c r="L314" i="3"/>
  <c r="K314" i="3"/>
  <c r="L311" i="3"/>
  <c r="K311" i="3"/>
  <c r="J311" i="3"/>
  <c r="J310" i="3" s="1"/>
  <c r="I311" i="3"/>
  <c r="I310" i="3" s="1"/>
  <c r="L310" i="3"/>
  <c r="K310" i="3"/>
  <c r="L307" i="3"/>
  <c r="K307" i="3"/>
  <c r="J307" i="3"/>
  <c r="J306" i="3" s="1"/>
  <c r="I307" i="3"/>
  <c r="I306" i="3" s="1"/>
  <c r="L306" i="3"/>
  <c r="K306" i="3"/>
  <c r="L303" i="3"/>
  <c r="K303" i="3"/>
  <c r="J303" i="3"/>
  <c r="I303" i="3"/>
  <c r="L300" i="3"/>
  <c r="K300" i="3"/>
  <c r="J300" i="3"/>
  <c r="I300" i="3"/>
  <c r="L298" i="3"/>
  <c r="K298" i="3"/>
  <c r="J298" i="3"/>
  <c r="J297" i="3" s="1"/>
  <c r="I298" i="3"/>
  <c r="I297" i="3" s="1"/>
  <c r="L297" i="3"/>
  <c r="L296" i="3" s="1"/>
  <c r="K297" i="3"/>
  <c r="L292" i="3"/>
  <c r="K292" i="3"/>
  <c r="J292" i="3"/>
  <c r="J291" i="3" s="1"/>
  <c r="I292" i="3"/>
  <c r="I291" i="3" s="1"/>
  <c r="L291" i="3"/>
  <c r="K291" i="3"/>
  <c r="L289" i="3"/>
  <c r="K289" i="3"/>
  <c r="J289" i="3"/>
  <c r="J288" i="3" s="1"/>
  <c r="I289" i="3"/>
  <c r="I288" i="3" s="1"/>
  <c r="L288" i="3"/>
  <c r="K288" i="3"/>
  <c r="L286" i="3"/>
  <c r="K286" i="3"/>
  <c r="J286" i="3"/>
  <c r="J285" i="3" s="1"/>
  <c r="I286" i="3"/>
  <c r="I285" i="3" s="1"/>
  <c r="L285" i="3"/>
  <c r="K285" i="3"/>
  <c r="L282" i="3"/>
  <c r="K282" i="3"/>
  <c r="J282" i="3"/>
  <c r="J281" i="3" s="1"/>
  <c r="I282" i="3"/>
  <c r="L281" i="3"/>
  <c r="K281" i="3"/>
  <c r="I281" i="3"/>
  <c r="L278" i="3"/>
  <c r="K278" i="3"/>
  <c r="J278" i="3"/>
  <c r="J277" i="3" s="1"/>
  <c r="I278" i="3"/>
  <c r="I277" i="3" s="1"/>
  <c r="L277" i="3"/>
  <c r="K277" i="3"/>
  <c r="L274" i="3"/>
  <c r="K274" i="3"/>
  <c r="J274" i="3"/>
  <c r="J273" i="3" s="1"/>
  <c r="I274" i="3"/>
  <c r="L273" i="3"/>
  <c r="K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J264" i="3" s="1"/>
  <c r="I265" i="3"/>
  <c r="I264" i="3" s="1"/>
  <c r="L264" i="3"/>
  <c r="K264" i="3"/>
  <c r="L260" i="3"/>
  <c r="L259" i="3" s="1"/>
  <c r="K260" i="3"/>
  <c r="K259" i="3" s="1"/>
  <c r="J260" i="3"/>
  <c r="I260" i="3"/>
  <c r="J259" i="3"/>
  <c r="I259" i="3"/>
  <c r="L257" i="3"/>
  <c r="L256" i="3" s="1"/>
  <c r="K257" i="3"/>
  <c r="K256" i="3" s="1"/>
  <c r="J257" i="3"/>
  <c r="I257" i="3"/>
  <c r="J256" i="3"/>
  <c r="I256" i="3"/>
  <c r="L254" i="3"/>
  <c r="L253" i="3" s="1"/>
  <c r="K254" i="3"/>
  <c r="K253" i="3" s="1"/>
  <c r="J254" i="3"/>
  <c r="I254" i="3"/>
  <c r="J253" i="3"/>
  <c r="I253" i="3"/>
  <c r="L250" i="3"/>
  <c r="L249" i="3" s="1"/>
  <c r="K250" i="3"/>
  <c r="K249" i="3" s="1"/>
  <c r="J250" i="3"/>
  <c r="I250" i="3"/>
  <c r="J249" i="3"/>
  <c r="I249" i="3"/>
  <c r="L246" i="3"/>
  <c r="L245" i="3" s="1"/>
  <c r="K246" i="3"/>
  <c r="K245" i="3" s="1"/>
  <c r="J246" i="3"/>
  <c r="I246" i="3"/>
  <c r="I245" i="3" s="1"/>
  <c r="J245" i="3"/>
  <c r="L242" i="3"/>
  <c r="L241" i="3" s="1"/>
  <c r="K242" i="3"/>
  <c r="K241" i="3" s="1"/>
  <c r="J242" i="3"/>
  <c r="I242" i="3"/>
  <c r="I241" i="3" s="1"/>
  <c r="J241" i="3"/>
  <c r="L238" i="3"/>
  <c r="K238" i="3"/>
  <c r="J238" i="3"/>
  <c r="I238" i="3"/>
  <c r="L235" i="3"/>
  <c r="K235" i="3"/>
  <c r="J235" i="3"/>
  <c r="I235" i="3"/>
  <c r="L233" i="3"/>
  <c r="L232" i="3" s="1"/>
  <c r="K233" i="3"/>
  <c r="K232" i="3" s="1"/>
  <c r="J233" i="3"/>
  <c r="I233" i="3"/>
  <c r="I232" i="3" s="1"/>
  <c r="J232" i="3"/>
  <c r="L226" i="3"/>
  <c r="L225" i="3" s="1"/>
  <c r="L224" i="3" s="1"/>
  <c r="K226" i="3"/>
  <c r="K225" i="3" s="1"/>
  <c r="K224" i="3" s="1"/>
  <c r="J226" i="3"/>
  <c r="I226" i="3"/>
  <c r="J225" i="3"/>
  <c r="J224" i="3" s="1"/>
  <c r="I225" i="3"/>
  <c r="I224" i="3"/>
  <c r="L222" i="3"/>
  <c r="K222" i="3"/>
  <c r="J222" i="3"/>
  <c r="J221" i="3" s="1"/>
  <c r="J220" i="3" s="1"/>
  <c r="I222" i="3"/>
  <c r="I221" i="3" s="1"/>
  <c r="I220" i="3" s="1"/>
  <c r="L221" i="3"/>
  <c r="L220" i="3" s="1"/>
  <c r="K221" i="3"/>
  <c r="K220" i="3" s="1"/>
  <c r="L213" i="3"/>
  <c r="L212" i="3" s="1"/>
  <c r="K213" i="3"/>
  <c r="K212" i="3" s="1"/>
  <c r="J213" i="3"/>
  <c r="I213" i="3"/>
  <c r="I212" i="3" s="1"/>
  <c r="J212" i="3"/>
  <c r="L210" i="3"/>
  <c r="L209" i="3" s="1"/>
  <c r="K210" i="3"/>
  <c r="K209" i="3" s="1"/>
  <c r="J210" i="3"/>
  <c r="I210" i="3"/>
  <c r="J209" i="3"/>
  <c r="I209" i="3"/>
  <c r="L203" i="3"/>
  <c r="K203" i="3"/>
  <c r="J203" i="3"/>
  <c r="J202" i="3" s="1"/>
  <c r="J201" i="3" s="1"/>
  <c r="I203" i="3"/>
  <c r="I202" i="3" s="1"/>
  <c r="I201" i="3" s="1"/>
  <c r="L202" i="3"/>
  <c r="L201" i="3" s="1"/>
  <c r="K202" i="3"/>
  <c r="K201" i="3" s="1"/>
  <c r="L199" i="3"/>
  <c r="L198" i="3" s="1"/>
  <c r="K199" i="3"/>
  <c r="K198" i="3" s="1"/>
  <c r="J199" i="3"/>
  <c r="I199" i="3"/>
  <c r="I198" i="3" s="1"/>
  <c r="J198" i="3"/>
  <c r="L194" i="3"/>
  <c r="L193" i="3" s="1"/>
  <c r="K194" i="3"/>
  <c r="K193" i="3" s="1"/>
  <c r="J194" i="3"/>
  <c r="I194" i="3"/>
  <c r="I193" i="3" s="1"/>
  <c r="J193" i="3"/>
  <c r="P188" i="3"/>
  <c r="O188" i="3"/>
  <c r="N188" i="3"/>
  <c r="M188" i="3"/>
  <c r="L188" i="3"/>
  <c r="K188" i="3"/>
  <c r="J188" i="3"/>
  <c r="J187" i="3" s="1"/>
  <c r="I188" i="3"/>
  <c r="I187" i="3" s="1"/>
  <c r="L187" i="3"/>
  <c r="K187" i="3"/>
  <c r="L183" i="3"/>
  <c r="K183" i="3"/>
  <c r="J183" i="3"/>
  <c r="J182" i="3" s="1"/>
  <c r="I183" i="3"/>
  <c r="L182" i="3"/>
  <c r="K182" i="3"/>
  <c r="I182" i="3"/>
  <c r="L180" i="3"/>
  <c r="K180" i="3"/>
  <c r="J180" i="3"/>
  <c r="J179" i="3" s="1"/>
  <c r="I180" i="3"/>
  <c r="I179" i="3" s="1"/>
  <c r="L179" i="3"/>
  <c r="K179" i="3"/>
  <c r="L172" i="3"/>
  <c r="L171" i="3" s="1"/>
  <c r="K172" i="3"/>
  <c r="K171" i="3" s="1"/>
  <c r="J172" i="3"/>
  <c r="I172" i="3"/>
  <c r="J171" i="3"/>
  <c r="I171" i="3"/>
  <c r="L167" i="3"/>
  <c r="L166" i="3" s="1"/>
  <c r="L165" i="3" s="1"/>
  <c r="K167" i="3"/>
  <c r="K166" i="3" s="1"/>
  <c r="J167" i="3"/>
  <c r="I167" i="3"/>
  <c r="J166" i="3"/>
  <c r="J165" i="3" s="1"/>
  <c r="I166" i="3"/>
  <c r="I165" i="3"/>
  <c r="L163" i="3"/>
  <c r="K163" i="3"/>
  <c r="J163" i="3"/>
  <c r="J162" i="3" s="1"/>
  <c r="J161" i="3" s="1"/>
  <c r="I163" i="3"/>
  <c r="I162" i="3" s="1"/>
  <c r="I161" i="3" s="1"/>
  <c r="I160" i="3" s="1"/>
  <c r="L162" i="3"/>
  <c r="L161" i="3" s="1"/>
  <c r="K162" i="3"/>
  <c r="K161" i="3" s="1"/>
  <c r="L158" i="3"/>
  <c r="K158" i="3"/>
  <c r="J158" i="3"/>
  <c r="J157" i="3" s="1"/>
  <c r="I158" i="3"/>
  <c r="L157" i="3"/>
  <c r="K157" i="3"/>
  <c r="I157" i="3"/>
  <c r="L153" i="3"/>
  <c r="K153" i="3"/>
  <c r="J153" i="3"/>
  <c r="J152" i="3" s="1"/>
  <c r="I153" i="3"/>
  <c r="I152" i="3" s="1"/>
  <c r="I151" i="3" s="1"/>
  <c r="I150" i="3" s="1"/>
  <c r="L152" i="3"/>
  <c r="K152" i="3"/>
  <c r="K151" i="3" s="1"/>
  <c r="K150" i="3" s="1"/>
  <c r="L147" i="3"/>
  <c r="K147" i="3"/>
  <c r="J147" i="3"/>
  <c r="J146" i="3" s="1"/>
  <c r="J145" i="3" s="1"/>
  <c r="I147" i="3"/>
  <c r="L146" i="3"/>
  <c r="L145" i="3" s="1"/>
  <c r="K146" i="3"/>
  <c r="K145" i="3" s="1"/>
  <c r="I146" i="3"/>
  <c r="I145" i="3" s="1"/>
  <c r="L143" i="3"/>
  <c r="L142" i="3" s="1"/>
  <c r="K143" i="3"/>
  <c r="K142" i="3" s="1"/>
  <c r="J143" i="3"/>
  <c r="I143" i="3"/>
  <c r="I142" i="3" s="1"/>
  <c r="J142" i="3"/>
  <c r="L139" i="3"/>
  <c r="L138" i="3" s="1"/>
  <c r="L137" i="3" s="1"/>
  <c r="K139" i="3"/>
  <c r="K138" i="3" s="1"/>
  <c r="K137" i="3" s="1"/>
  <c r="J139" i="3"/>
  <c r="I139" i="3"/>
  <c r="I138" i="3" s="1"/>
  <c r="I137" i="3" s="1"/>
  <c r="J138" i="3"/>
  <c r="J137" i="3" s="1"/>
  <c r="L134" i="3"/>
  <c r="K134" i="3"/>
  <c r="J134" i="3"/>
  <c r="J133" i="3" s="1"/>
  <c r="J132" i="3" s="1"/>
  <c r="I134" i="3"/>
  <c r="I133" i="3" s="1"/>
  <c r="I132" i="3" s="1"/>
  <c r="L133" i="3"/>
  <c r="L132" i="3" s="1"/>
  <c r="K133" i="3"/>
  <c r="K132" i="3" s="1"/>
  <c r="L129" i="3"/>
  <c r="K129" i="3"/>
  <c r="J129" i="3"/>
  <c r="J128" i="3" s="1"/>
  <c r="J127" i="3" s="1"/>
  <c r="I129" i="3"/>
  <c r="I128" i="3" s="1"/>
  <c r="I127" i="3" s="1"/>
  <c r="L128" i="3"/>
  <c r="L127" i="3" s="1"/>
  <c r="K128" i="3"/>
  <c r="K127" i="3" s="1"/>
  <c r="L125" i="3"/>
  <c r="L124" i="3" s="1"/>
  <c r="L123" i="3" s="1"/>
  <c r="K125" i="3"/>
  <c r="K124" i="3" s="1"/>
  <c r="K123" i="3" s="1"/>
  <c r="J125" i="3"/>
  <c r="I125" i="3"/>
  <c r="J124" i="3"/>
  <c r="J123" i="3" s="1"/>
  <c r="I124" i="3"/>
  <c r="I123" i="3" s="1"/>
  <c r="L121" i="3"/>
  <c r="K121" i="3"/>
  <c r="J121" i="3"/>
  <c r="J120" i="3" s="1"/>
  <c r="J119" i="3" s="1"/>
  <c r="I121" i="3"/>
  <c r="I120" i="3" s="1"/>
  <c r="I119" i="3" s="1"/>
  <c r="L120" i="3"/>
  <c r="L119" i="3" s="1"/>
  <c r="K120" i="3"/>
  <c r="K119" i="3" s="1"/>
  <c r="L117" i="3"/>
  <c r="L116" i="3" s="1"/>
  <c r="L115" i="3" s="1"/>
  <c r="K117" i="3"/>
  <c r="K116" i="3" s="1"/>
  <c r="K115" i="3" s="1"/>
  <c r="J117" i="3"/>
  <c r="I117" i="3"/>
  <c r="I116" i="3" s="1"/>
  <c r="I115" i="3" s="1"/>
  <c r="J116" i="3"/>
  <c r="J115" i="3" s="1"/>
  <c r="L112" i="3"/>
  <c r="K112" i="3"/>
  <c r="J112" i="3"/>
  <c r="J111" i="3" s="1"/>
  <c r="J110" i="3" s="1"/>
  <c r="I112" i="3"/>
  <c r="L111" i="3"/>
  <c r="L110" i="3" s="1"/>
  <c r="K111" i="3"/>
  <c r="K110" i="3" s="1"/>
  <c r="I111" i="3"/>
  <c r="I110" i="3" s="1"/>
  <c r="L106" i="3"/>
  <c r="K106" i="3"/>
  <c r="J106" i="3"/>
  <c r="J105" i="3" s="1"/>
  <c r="I106" i="3"/>
  <c r="L105" i="3"/>
  <c r="K105" i="3"/>
  <c r="I105" i="3"/>
  <c r="L102" i="3"/>
  <c r="K102" i="3"/>
  <c r="J102" i="3"/>
  <c r="J101" i="3" s="1"/>
  <c r="J100" i="3" s="1"/>
  <c r="I102" i="3"/>
  <c r="I101" i="3" s="1"/>
  <c r="I100" i="3" s="1"/>
  <c r="L101" i="3"/>
  <c r="L100" i="3" s="1"/>
  <c r="K101" i="3"/>
  <c r="K100" i="3" s="1"/>
  <c r="L97" i="3"/>
  <c r="L96" i="3" s="1"/>
  <c r="L95" i="3" s="1"/>
  <c r="K97" i="3"/>
  <c r="K96" i="3" s="1"/>
  <c r="K95" i="3" s="1"/>
  <c r="J97" i="3"/>
  <c r="I97" i="3"/>
  <c r="J96" i="3"/>
  <c r="J95" i="3" s="1"/>
  <c r="I96" i="3"/>
  <c r="I95" i="3" s="1"/>
  <c r="L92" i="3"/>
  <c r="K92" i="3"/>
  <c r="J92" i="3"/>
  <c r="J91" i="3" s="1"/>
  <c r="J90" i="3" s="1"/>
  <c r="I92" i="3"/>
  <c r="L91" i="3"/>
  <c r="L90" i="3" s="1"/>
  <c r="K91" i="3"/>
  <c r="K90" i="3" s="1"/>
  <c r="I91" i="3"/>
  <c r="I90" i="3" s="1"/>
  <c r="L85" i="3"/>
  <c r="K85" i="3"/>
  <c r="J85" i="3"/>
  <c r="J84" i="3" s="1"/>
  <c r="J83" i="3" s="1"/>
  <c r="J82" i="3" s="1"/>
  <c r="I85" i="3"/>
  <c r="I84" i="3" s="1"/>
  <c r="I83" i="3" s="1"/>
  <c r="I82" i="3" s="1"/>
  <c r="L84" i="3"/>
  <c r="L83" i="3" s="1"/>
  <c r="L82" i="3" s="1"/>
  <c r="K84" i="3"/>
  <c r="K83" i="3" s="1"/>
  <c r="K82" i="3" s="1"/>
  <c r="L80" i="3"/>
  <c r="K80" i="3"/>
  <c r="J80" i="3"/>
  <c r="J79" i="3" s="1"/>
  <c r="J78" i="3" s="1"/>
  <c r="I80" i="3"/>
  <c r="L79" i="3"/>
  <c r="L78" i="3" s="1"/>
  <c r="K79" i="3"/>
  <c r="K78" i="3" s="1"/>
  <c r="I79" i="3"/>
  <c r="I78" i="3" s="1"/>
  <c r="L74" i="3"/>
  <c r="L73" i="3" s="1"/>
  <c r="K74" i="3"/>
  <c r="K73" i="3" s="1"/>
  <c r="J74" i="3"/>
  <c r="I74" i="3"/>
  <c r="J73" i="3"/>
  <c r="I73" i="3"/>
  <c r="L69" i="3"/>
  <c r="L68" i="3" s="1"/>
  <c r="K69" i="3"/>
  <c r="K68" i="3" s="1"/>
  <c r="J69" i="3"/>
  <c r="I69" i="3"/>
  <c r="I68" i="3" s="1"/>
  <c r="J68" i="3"/>
  <c r="L64" i="3"/>
  <c r="L63" i="3" s="1"/>
  <c r="K64" i="3"/>
  <c r="K63" i="3" s="1"/>
  <c r="J64" i="3"/>
  <c r="I64" i="3"/>
  <c r="I63" i="3" s="1"/>
  <c r="J63" i="3"/>
  <c r="L45" i="3"/>
  <c r="L44" i="3" s="1"/>
  <c r="L43" i="3" s="1"/>
  <c r="L42" i="3" s="1"/>
  <c r="K45" i="3"/>
  <c r="K44" i="3" s="1"/>
  <c r="K43" i="3" s="1"/>
  <c r="K42" i="3" s="1"/>
  <c r="J45" i="3"/>
  <c r="I45" i="3"/>
  <c r="I44" i="3" s="1"/>
  <c r="I43" i="3" s="1"/>
  <c r="I42" i="3" s="1"/>
  <c r="J44" i="3"/>
  <c r="J43" i="3" s="1"/>
  <c r="J42" i="3" s="1"/>
  <c r="L40" i="3"/>
  <c r="L39" i="3" s="1"/>
  <c r="L38" i="3" s="1"/>
  <c r="K40" i="3"/>
  <c r="K39" i="3" s="1"/>
  <c r="K38" i="3" s="1"/>
  <c r="J40" i="3"/>
  <c r="I40" i="3"/>
  <c r="I39" i="3" s="1"/>
  <c r="I38" i="3" s="1"/>
  <c r="J39" i="3"/>
  <c r="J38" i="3" s="1"/>
  <c r="L36" i="3"/>
  <c r="K36" i="3"/>
  <c r="J36" i="3"/>
  <c r="I36" i="3"/>
  <c r="L34" i="3"/>
  <c r="L33" i="3" s="1"/>
  <c r="L32" i="3" s="1"/>
  <c r="K34" i="3"/>
  <c r="K33" i="3" s="1"/>
  <c r="K32" i="3" s="1"/>
  <c r="J34" i="3"/>
  <c r="I34" i="3"/>
  <c r="I33" i="3" s="1"/>
  <c r="I32" i="3" s="1"/>
  <c r="J33" i="3"/>
  <c r="J32" i="3" s="1"/>
  <c r="L357" i="2"/>
  <c r="L356" i="2" s="1"/>
  <c r="K357" i="2"/>
  <c r="K356" i="2" s="1"/>
  <c r="J357" i="2"/>
  <c r="I357" i="2"/>
  <c r="I356" i="2" s="1"/>
  <c r="J356" i="2"/>
  <c r="L354" i="2"/>
  <c r="L353" i="2" s="1"/>
  <c r="K354" i="2"/>
  <c r="J354" i="2"/>
  <c r="J353" i="2" s="1"/>
  <c r="I354" i="2"/>
  <c r="K353" i="2"/>
  <c r="I353" i="2"/>
  <c r="L351" i="2"/>
  <c r="L350" i="2" s="1"/>
  <c r="K351" i="2"/>
  <c r="K350" i="2" s="1"/>
  <c r="J351" i="2"/>
  <c r="I351" i="2"/>
  <c r="I350" i="2" s="1"/>
  <c r="J350" i="2"/>
  <c r="L347" i="2"/>
  <c r="L346" i="2" s="1"/>
  <c r="K347" i="2"/>
  <c r="J347" i="2"/>
  <c r="J346" i="2" s="1"/>
  <c r="I347" i="2"/>
  <c r="K346" i="2"/>
  <c r="I346" i="2"/>
  <c r="L343" i="2"/>
  <c r="L342" i="2" s="1"/>
  <c r="K343" i="2"/>
  <c r="K342" i="2" s="1"/>
  <c r="J343" i="2"/>
  <c r="I343" i="2"/>
  <c r="I342" i="2" s="1"/>
  <c r="J342" i="2"/>
  <c r="L339" i="2"/>
  <c r="L338" i="2" s="1"/>
  <c r="K339" i="2"/>
  <c r="J339" i="2"/>
  <c r="J338" i="2" s="1"/>
  <c r="I339" i="2"/>
  <c r="K338" i="2"/>
  <c r="I338" i="2"/>
  <c r="L335" i="2"/>
  <c r="K335" i="2"/>
  <c r="J335" i="2"/>
  <c r="I335" i="2"/>
  <c r="L332" i="2"/>
  <c r="K332" i="2"/>
  <c r="J332" i="2"/>
  <c r="I332" i="2"/>
  <c r="L330" i="2"/>
  <c r="L329" i="2" s="1"/>
  <c r="K330" i="2"/>
  <c r="K329" i="2" s="1"/>
  <c r="K328" i="2" s="1"/>
  <c r="J330" i="2"/>
  <c r="I330" i="2"/>
  <c r="I329" i="2" s="1"/>
  <c r="I328" i="2" s="1"/>
  <c r="J329" i="2"/>
  <c r="L325" i="2"/>
  <c r="K325" i="2"/>
  <c r="K324" i="2" s="1"/>
  <c r="J325" i="2"/>
  <c r="J324" i="2" s="1"/>
  <c r="I325" i="2"/>
  <c r="I324" i="2" s="1"/>
  <c r="L324" i="2"/>
  <c r="L322" i="2"/>
  <c r="K322" i="2"/>
  <c r="K321" i="2" s="1"/>
  <c r="J322" i="2"/>
  <c r="J321" i="2" s="1"/>
  <c r="I322" i="2"/>
  <c r="I321" i="2" s="1"/>
  <c r="L321" i="2"/>
  <c r="L319" i="2"/>
  <c r="K319" i="2"/>
  <c r="K318" i="2" s="1"/>
  <c r="J319" i="2"/>
  <c r="J318" i="2" s="1"/>
  <c r="I319" i="2"/>
  <c r="I318" i="2" s="1"/>
  <c r="L318" i="2"/>
  <c r="L315" i="2"/>
  <c r="K315" i="2"/>
  <c r="K314" i="2" s="1"/>
  <c r="J315" i="2"/>
  <c r="J314" i="2" s="1"/>
  <c r="I315" i="2"/>
  <c r="I314" i="2" s="1"/>
  <c r="L314" i="2"/>
  <c r="L311" i="2"/>
  <c r="K311" i="2"/>
  <c r="K310" i="2" s="1"/>
  <c r="J311" i="2"/>
  <c r="J310" i="2" s="1"/>
  <c r="I311" i="2"/>
  <c r="I310" i="2" s="1"/>
  <c r="L310" i="2"/>
  <c r="L307" i="2"/>
  <c r="K307" i="2"/>
  <c r="K306" i="2" s="1"/>
  <c r="J307" i="2"/>
  <c r="J306" i="2" s="1"/>
  <c r="I307" i="2"/>
  <c r="I306" i="2" s="1"/>
  <c r="L306" i="2"/>
  <c r="L303" i="2"/>
  <c r="K303" i="2"/>
  <c r="J303" i="2"/>
  <c r="I303" i="2"/>
  <c r="L300" i="2"/>
  <c r="K300" i="2"/>
  <c r="J300" i="2"/>
  <c r="I300" i="2"/>
  <c r="L298" i="2"/>
  <c r="K298" i="2"/>
  <c r="K297" i="2" s="1"/>
  <c r="J298" i="2"/>
  <c r="J297" i="2" s="1"/>
  <c r="J296" i="2" s="1"/>
  <c r="I298" i="2"/>
  <c r="I297" i="2" s="1"/>
  <c r="L297" i="2"/>
  <c r="L296" i="2" s="1"/>
  <c r="L292" i="2"/>
  <c r="K292" i="2"/>
  <c r="K291" i="2" s="1"/>
  <c r="J292" i="2"/>
  <c r="J291" i="2" s="1"/>
  <c r="I292" i="2"/>
  <c r="I291" i="2" s="1"/>
  <c r="L291" i="2"/>
  <c r="L289" i="2"/>
  <c r="K289" i="2"/>
  <c r="K288" i="2" s="1"/>
  <c r="J289" i="2"/>
  <c r="J288" i="2" s="1"/>
  <c r="I289" i="2"/>
  <c r="I288" i="2" s="1"/>
  <c r="L288" i="2"/>
  <c r="L286" i="2"/>
  <c r="K286" i="2"/>
  <c r="K285" i="2" s="1"/>
  <c r="J286" i="2"/>
  <c r="J285" i="2" s="1"/>
  <c r="I286" i="2"/>
  <c r="I285" i="2" s="1"/>
  <c r="L285" i="2"/>
  <c r="L282" i="2"/>
  <c r="K282" i="2"/>
  <c r="K281" i="2" s="1"/>
  <c r="J282" i="2"/>
  <c r="J281" i="2" s="1"/>
  <c r="I282" i="2"/>
  <c r="I281" i="2" s="1"/>
  <c r="L281" i="2"/>
  <c r="L278" i="2"/>
  <c r="K278" i="2"/>
  <c r="K277" i="2" s="1"/>
  <c r="J278" i="2"/>
  <c r="J277" i="2" s="1"/>
  <c r="I278" i="2"/>
  <c r="I277" i="2" s="1"/>
  <c r="L277" i="2"/>
  <c r="L274" i="2"/>
  <c r="K274" i="2"/>
  <c r="K273" i="2" s="1"/>
  <c r="J274" i="2"/>
  <c r="J273" i="2" s="1"/>
  <c r="I274" i="2"/>
  <c r="I273" i="2" s="1"/>
  <c r="L273" i="2"/>
  <c r="L270" i="2"/>
  <c r="K270" i="2"/>
  <c r="J270" i="2"/>
  <c r="I270" i="2"/>
  <c r="L267" i="2"/>
  <c r="K267" i="2"/>
  <c r="J267" i="2"/>
  <c r="I267" i="2"/>
  <c r="L265" i="2"/>
  <c r="K265" i="2"/>
  <c r="K264" i="2" s="1"/>
  <c r="J265" i="2"/>
  <c r="J264" i="2" s="1"/>
  <c r="I265" i="2"/>
  <c r="I264" i="2" s="1"/>
  <c r="L264" i="2"/>
  <c r="L260" i="2"/>
  <c r="L259" i="2" s="1"/>
  <c r="K260" i="2"/>
  <c r="J260" i="2"/>
  <c r="J259" i="2" s="1"/>
  <c r="I260" i="2"/>
  <c r="K259" i="2"/>
  <c r="I259" i="2"/>
  <c r="L257" i="2"/>
  <c r="L256" i="2" s="1"/>
  <c r="K257" i="2"/>
  <c r="K256" i="2" s="1"/>
  <c r="J257" i="2"/>
  <c r="I257" i="2"/>
  <c r="I256" i="2" s="1"/>
  <c r="J256" i="2"/>
  <c r="L254" i="2"/>
  <c r="L253" i="2" s="1"/>
  <c r="K254" i="2"/>
  <c r="J254" i="2"/>
  <c r="J253" i="2" s="1"/>
  <c r="I254" i="2"/>
  <c r="K253" i="2"/>
  <c r="I253" i="2"/>
  <c r="L250" i="2"/>
  <c r="L249" i="2" s="1"/>
  <c r="K250" i="2"/>
  <c r="K249" i="2" s="1"/>
  <c r="J250" i="2"/>
  <c r="I250" i="2"/>
  <c r="I249" i="2" s="1"/>
  <c r="J249" i="2"/>
  <c r="L246" i="2"/>
  <c r="L245" i="2" s="1"/>
  <c r="K246" i="2"/>
  <c r="K245" i="2" s="1"/>
  <c r="J246" i="2"/>
  <c r="I246" i="2"/>
  <c r="J245" i="2"/>
  <c r="I245" i="2"/>
  <c r="L242" i="2"/>
  <c r="L241" i="2" s="1"/>
  <c r="K242" i="2"/>
  <c r="K241" i="2" s="1"/>
  <c r="J242" i="2"/>
  <c r="I242" i="2"/>
  <c r="J241" i="2"/>
  <c r="I241" i="2"/>
  <c r="L238" i="2"/>
  <c r="K238" i="2"/>
  <c r="J238" i="2"/>
  <c r="I238" i="2"/>
  <c r="L235" i="2"/>
  <c r="K235" i="2"/>
  <c r="J235" i="2"/>
  <c r="I235" i="2"/>
  <c r="L233" i="2"/>
  <c r="L232" i="2" s="1"/>
  <c r="K233" i="2"/>
  <c r="K232" i="2" s="1"/>
  <c r="J233" i="2"/>
  <c r="I233" i="2"/>
  <c r="J232" i="2"/>
  <c r="I232" i="2"/>
  <c r="L226" i="2"/>
  <c r="L225" i="2" s="1"/>
  <c r="L224" i="2" s="1"/>
  <c r="K226" i="2"/>
  <c r="K225" i="2" s="1"/>
  <c r="K224" i="2" s="1"/>
  <c r="J226" i="2"/>
  <c r="I226" i="2"/>
  <c r="J225" i="2"/>
  <c r="J224" i="2" s="1"/>
  <c r="I225" i="2"/>
  <c r="I224" i="2" s="1"/>
  <c r="L222" i="2"/>
  <c r="K222" i="2"/>
  <c r="J222" i="2"/>
  <c r="J221" i="2" s="1"/>
  <c r="J220" i="2" s="1"/>
  <c r="I222" i="2"/>
  <c r="I221" i="2" s="1"/>
  <c r="I220" i="2" s="1"/>
  <c r="L221" i="2"/>
  <c r="L220" i="2" s="1"/>
  <c r="K221" i="2"/>
  <c r="K220" i="2" s="1"/>
  <c r="L213" i="2"/>
  <c r="L212" i="2" s="1"/>
  <c r="K213" i="2"/>
  <c r="K212" i="2" s="1"/>
  <c r="J213" i="2"/>
  <c r="I213" i="2"/>
  <c r="J212" i="2"/>
  <c r="I212" i="2"/>
  <c r="L210" i="2"/>
  <c r="L209" i="2" s="1"/>
  <c r="K210" i="2"/>
  <c r="K209" i="2" s="1"/>
  <c r="J210" i="2"/>
  <c r="I210" i="2"/>
  <c r="J209" i="2"/>
  <c r="J208" i="2" s="1"/>
  <c r="I209" i="2"/>
  <c r="I208" i="2" s="1"/>
  <c r="L203" i="2"/>
  <c r="K203" i="2"/>
  <c r="K202" i="2" s="1"/>
  <c r="K201" i="2" s="1"/>
  <c r="J203" i="2"/>
  <c r="J202" i="2" s="1"/>
  <c r="J201" i="2" s="1"/>
  <c r="I203" i="2"/>
  <c r="I202" i="2" s="1"/>
  <c r="I201" i="2" s="1"/>
  <c r="L202" i="2"/>
  <c r="L201" i="2" s="1"/>
  <c r="L199" i="2"/>
  <c r="L198" i="2" s="1"/>
  <c r="K199" i="2"/>
  <c r="K198" i="2" s="1"/>
  <c r="J199" i="2"/>
  <c r="I199" i="2"/>
  <c r="I198" i="2" s="1"/>
  <c r="J198" i="2"/>
  <c r="L194" i="2"/>
  <c r="L193" i="2" s="1"/>
  <c r="K194" i="2"/>
  <c r="J194" i="2"/>
  <c r="J193" i="2" s="1"/>
  <c r="I194" i="2"/>
  <c r="K193" i="2"/>
  <c r="I193" i="2"/>
  <c r="P188" i="2"/>
  <c r="O188" i="2"/>
  <c r="N188" i="2"/>
  <c r="M188" i="2"/>
  <c r="L188" i="2"/>
  <c r="K188" i="2"/>
  <c r="K187" i="2" s="1"/>
  <c r="J188" i="2"/>
  <c r="J187" i="2" s="1"/>
  <c r="I188" i="2"/>
  <c r="I187" i="2" s="1"/>
  <c r="L187" i="2"/>
  <c r="L183" i="2"/>
  <c r="K183" i="2"/>
  <c r="K182" i="2" s="1"/>
  <c r="J183" i="2"/>
  <c r="J182" i="2" s="1"/>
  <c r="I183" i="2"/>
  <c r="I182" i="2" s="1"/>
  <c r="L182" i="2"/>
  <c r="L180" i="2"/>
  <c r="K180" i="2"/>
  <c r="K179" i="2" s="1"/>
  <c r="J180" i="2"/>
  <c r="J179" i="2" s="1"/>
  <c r="I180" i="2"/>
  <c r="I179" i="2" s="1"/>
  <c r="L179" i="2"/>
  <c r="L172" i="2"/>
  <c r="L171" i="2" s="1"/>
  <c r="K172" i="2"/>
  <c r="J172" i="2"/>
  <c r="J171" i="2" s="1"/>
  <c r="I172" i="2"/>
  <c r="K171" i="2"/>
  <c r="I171" i="2"/>
  <c r="L167" i="2"/>
  <c r="L166" i="2" s="1"/>
  <c r="K167" i="2"/>
  <c r="K166" i="2" s="1"/>
  <c r="K165" i="2" s="1"/>
  <c r="J167" i="2"/>
  <c r="I167" i="2"/>
  <c r="I166" i="2" s="1"/>
  <c r="I165" i="2" s="1"/>
  <c r="J166" i="2"/>
  <c r="L163" i="2"/>
  <c r="K163" i="2"/>
  <c r="K162" i="2" s="1"/>
  <c r="K161" i="2" s="1"/>
  <c r="J163" i="2"/>
  <c r="J162" i="2" s="1"/>
  <c r="J161" i="2" s="1"/>
  <c r="I163" i="2"/>
  <c r="I162" i="2" s="1"/>
  <c r="I161" i="2" s="1"/>
  <c r="L162" i="2"/>
  <c r="L161" i="2" s="1"/>
  <c r="L158" i="2"/>
  <c r="K158" i="2"/>
  <c r="K157" i="2" s="1"/>
  <c r="J158" i="2"/>
  <c r="J157" i="2" s="1"/>
  <c r="I158" i="2"/>
  <c r="I157" i="2" s="1"/>
  <c r="L157" i="2"/>
  <c r="L153" i="2"/>
  <c r="K153" i="2"/>
  <c r="K152" i="2" s="1"/>
  <c r="J153" i="2"/>
  <c r="J152" i="2" s="1"/>
  <c r="J151" i="2" s="1"/>
  <c r="J150" i="2" s="1"/>
  <c r="I153" i="2"/>
  <c r="I152" i="2" s="1"/>
  <c r="L152" i="2"/>
  <c r="L151" i="2" s="1"/>
  <c r="L150" i="2" s="1"/>
  <c r="L147" i="2"/>
  <c r="K147" i="2"/>
  <c r="K146" i="2" s="1"/>
  <c r="K145" i="2" s="1"/>
  <c r="J147" i="2"/>
  <c r="J146" i="2" s="1"/>
  <c r="J145" i="2" s="1"/>
  <c r="I147" i="2"/>
  <c r="I146" i="2" s="1"/>
  <c r="I145" i="2" s="1"/>
  <c r="L146" i="2"/>
  <c r="L145" i="2" s="1"/>
  <c r="L143" i="2"/>
  <c r="L142" i="2" s="1"/>
  <c r="K143" i="2"/>
  <c r="J143" i="2"/>
  <c r="J142" i="2" s="1"/>
  <c r="I143" i="2"/>
  <c r="K142" i="2"/>
  <c r="I142" i="2"/>
  <c r="L139" i="2"/>
  <c r="L138" i="2" s="1"/>
  <c r="L137" i="2" s="1"/>
  <c r="K139" i="2"/>
  <c r="K138" i="2" s="1"/>
  <c r="K137" i="2" s="1"/>
  <c r="J139" i="2"/>
  <c r="I139" i="2"/>
  <c r="I138" i="2" s="1"/>
  <c r="I137" i="2" s="1"/>
  <c r="J138" i="2"/>
  <c r="J137" i="2" s="1"/>
  <c r="L134" i="2"/>
  <c r="K134" i="2"/>
  <c r="K133" i="2" s="1"/>
  <c r="K132" i="2" s="1"/>
  <c r="J134" i="2"/>
  <c r="J133" i="2" s="1"/>
  <c r="J132" i="2" s="1"/>
  <c r="I134" i="2"/>
  <c r="I133" i="2" s="1"/>
  <c r="I132" i="2" s="1"/>
  <c r="L133" i="2"/>
  <c r="L132" i="2" s="1"/>
  <c r="L129" i="2"/>
  <c r="K129" i="2"/>
  <c r="K128" i="2" s="1"/>
  <c r="K127" i="2" s="1"/>
  <c r="J129" i="2"/>
  <c r="J128" i="2" s="1"/>
  <c r="J127" i="2" s="1"/>
  <c r="I129" i="2"/>
  <c r="I128" i="2" s="1"/>
  <c r="I127" i="2" s="1"/>
  <c r="L128" i="2"/>
  <c r="L127" i="2" s="1"/>
  <c r="L125" i="2"/>
  <c r="L124" i="2" s="1"/>
  <c r="L123" i="2" s="1"/>
  <c r="K125" i="2"/>
  <c r="J125" i="2"/>
  <c r="J124" i="2" s="1"/>
  <c r="J123" i="2" s="1"/>
  <c r="I125" i="2"/>
  <c r="K124" i="2"/>
  <c r="K123" i="2" s="1"/>
  <c r="I124" i="2"/>
  <c r="I123" i="2" s="1"/>
  <c r="L121" i="2"/>
  <c r="K121" i="2"/>
  <c r="K120" i="2" s="1"/>
  <c r="K119" i="2" s="1"/>
  <c r="J121" i="2"/>
  <c r="J120" i="2" s="1"/>
  <c r="J119" i="2" s="1"/>
  <c r="I121" i="2"/>
  <c r="I120" i="2" s="1"/>
  <c r="I119" i="2" s="1"/>
  <c r="L120" i="2"/>
  <c r="L119" i="2" s="1"/>
  <c r="L117" i="2"/>
  <c r="L116" i="2" s="1"/>
  <c r="L115" i="2" s="1"/>
  <c r="K117" i="2"/>
  <c r="J117" i="2"/>
  <c r="J116" i="2" s="1"/>
  <c r="J115" i="2" s="1"/>
  <c r="I117" i="2"/>
  <c r="K116" i="2"/>
  <c r="K115" i="2" s="1"/>
  <c r="I116" i="2"/>
  <c r="I115" i="2" s="1"/>
  <c r="L112" i="2"/>
  <c r="K112" i="2"/>
  <c r="K111" i="2" s="1"/>
  <c r="K110" i="2" s="1"/>
  <c r="K109" i="2" s="1"/>
  <c r="J112" i="2"/>
  <c r="J111" i="2" s="1"/>
  <c r="J110" i="2" s="1"/>
  <c r="I112" i="2"/>
  <c r="I111" i="2" s="1"/>
  <c r="I110" i="2" s="1"/>
  <c r="I109" i="2" s="1"/>
  <c r="L111" i="2"/>
  <c r="L110" i="2" s="1"/>
  <c r="L106" i="2"/>
  <c r="K106" i="2"/>
  <c r="K105" i="2" s="1"/>
  <c r="J106" i="2"/>
  <c r="J105" i="2" s="1"/>
  <c r="I106" i="2"/>
  <c r="I105" i="2" s="1"/>
  <c r="L105" i="2"/>
  <c r="L102" i="2"/>
  <c r="K102" i="2"/>
  <c r="K101" i="2" s="1"/>
  <c r="K100" i="2" s="1"/>
  <c r="J102" i="2"/>
  <c r="J101" i="2" s="1"/>
  <c r="J100" i="2" s="1"/>
  <c r="I102" i="2"/>
  <c r="I101" i="2" s="1"/>
  <c r="I100" i="2" s="1"/>
  <c r="L101" i="2"/>
  <c r="L100" i="2" s="1"/>
  <c r="L97" i="2"/>
  <c r="L96" i="2" s="1"/>
  <c r="L95" i="2" s="1"/>
  <c r="K97" i="2"/>
  <c r="J97" i="2"/>
  <c r="J96" i="2" s="1"/>
  <c r="J95" i="2" s="1"/>
  <c r="I97" i="2"/>
  <c r="K96" i="2"/>
  <c r="K95" i="2" s="1"/>
  <c r="I96" i="2"/>
  <c r="I95" i="2" s="1"/>
  <c r="L92" i="2"/>
  <c r="K92" i="2"/>
  <c r="K91" i="2" s="1"/>
  <c r="K90" i="2" s="1"/>
  <c r="J92" i="2"/>
  <c r="J91" i="2" s="1"/>
  <c r="J90" i="2" s="1"/>
  <c r="I92" i="2"/>
  <c r="I91" i="2" s="1"/>
  <c r="I90" i="2" s="1"/>
  <c r="I89" i="2" s="1"/>
  <c r="L91" i="2"/>
  <c r="L90" i="2" s="1"/>
  <c r="L85" i="2"/>
  <c r="K85" i="2"/>
  <c r="K84" i="2" s="1"/>
  <c r="K83" i="2" s="1"/>
  <c r="K82" i="2" s="1"/>
  <c r="J85" i="2"/>
  <c r="J84" i="2" s="1"/>
  <c r="J83" i="2" s="1"/>
  <c r="J82" i="2" s="1"/>
  <c r="I85" i="2"/>
  <c r="I84" i="2" s="1"/>
  <c r="I83" i="2" s="1"/>
  <c r="I82" i="2" s="1"/>
  <c r="L84" i="2"/>
  <c r="L83" i="2" s="1"/>
  <c r="L82" i="2" s="1"/>
  <c r="L80" i="2"/>
  <c r="L79" i="2" s="1"/>
  <c r="L78" i="2" s="1"/>
  <c r="K80" i="2"/>
  <c r="K79" i="2" s="1"/>
  <c r="K78" i="2" s="1"/>
  <c r="J80" i="2"/>
  <c r="J79" i="2" s="1"/>
  <c r="J78" i="2" s="1"/>
  <c r="I80" i="2"/>
  <c r="I79" i="2" s="1"/>
  <c r="I78" i="2" s="1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L62" i="2" s="1"/>
  <c r="L61" i="2" s="1"/>
  <c r="K63" i="2"/>
  <c r="K62" i="2" s="1"/>
  <c r="K61" i="2" s="1"/>
  <c r="J63" i="2"/>
  <c r="J62" i="2" s="1"/>
  <c r="J61" i="2" s="1"/>
  <c r="I63" i="2"/>
  <c r="I62" i="2" s="1"/>
  <c r="I61" i="2" s="1"/>
  <c r="L45" i="2"/>
  <c r="K45" i="2"/>
  <c r="J45" i="2"/>
  <c r="I45" i="2"/>
  <c r="L44" i="2"/>
  <c r="L43" i="2" s="1"/>
  <c r="L42" i="2" s="1"/>
  <c r="K44" i="2"/>
  <c r="K43" i="2" s="1"/>
  <c r="K42" i="2" s="1"/>
  <c r="J44" i="2"/>
  <c r="J43" i="2" s="1"/>
  <c r="J42" i="2" s="1"/>
  <c r="I44" i="2"/>
  <c r="I43" i="2" s="1"/>
  <c r="I42" i="2" s="1"/>
  <c r="L40" i="2"/>
  <c r="K40" i="2"/>
  <c r="J40" i="2"/>
  <c r="I40" i="2"/>
  <c r="L39" i="2"/>
  <c r="L38" i="2" s="1"/>
  <c r="K39" i="2"/>
  <c r="K38" i="2" s="1"/>
  <c r="J39" i="2"/>
  <c r="J38" i="2" s="1"/>
  <c r="I39" i="2"/>
  <c r="I38" i="2" s="1"/>
  <c r="L36" i="2"/>
  <c r="K36" i="2"/>
  <c r="J36" i="2"/>
  <c r="I36" i="2"/>
  <c r="L34" i="2"/>
  <c r="K34" i="2"/>
  <c r="J34" i="2"/>
  <c r="I34" i="2"/>
  <c r="L33" i="2"/>
  <c r="L32" i="2" s="1"/>
  <c r="L31" i="2" s="1"/>
  <c r="K33" i="2"/>
  <c r="K32" i="2" s="1"/>
  <c r="J33" i="2"/>
  <c r="J32" i="2" s="1"/>
  <c r="I33" i="2"/>
  <c r="I32" i="2" s="1"/>
  <c r="I34" i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5" i="1"/>
  <c r="K105" i="1"/>
  <c r="I106" i="1"/>
  <c r="J106" i="1"/>
  <c r="J105" i="1" s="1"/>
  <c r="K106" i="1"/>
  <c r="L106" i="1"/>
  <c r="L105" i="1" s="1"/>
  <c r="J111" i="1"/>
  <c r="J110" i="1" s="1"/>
  <c r="I112" i="1"/>
  <c r="I111" i="1" s="1"/>
  <c r="I110" i="1" s="1"/>
  <c r="J112" i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L153" i="1"/>
  <c r="L152" i="1" s="1"/>
  <c r="I158" i="1"/>
  <c r="I157" i="1" s="1"/>
  <c r="J158" i="1"/>
  <c r="J157" i="1" s="1"/>
  <c r="K158" i="1"/>
  <c r="K157" i="1" s="1"/>
  <c r="L158" i="1"/>
  <c r="L157" i="1" s="1"/>
  <c r="I162" i="1"/>
  <c r="I161" i="1" s="1"/>
  <c r="I163" i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K167" i="1"/>
  <c r="K166" i="1" s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J187" i="1"/>
  <c r="I188" i="1"/>
  <c r="I187" i="1" s="1"/>
  <c r="J188" i="1"/>
  <c r="K188" i="1"/>
  <c r="K187" i="1" s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L210" i="1"/>
  <c r="L209" i="1" s="1"/>
  <c r="I213" i="1"/>
  <c r="I212" i="1" s="1"/>
  <c r="J213" i="1"/>
  <c r="J212" i="1" s="1"/>
  <c r="K213" i="1"/>
  <c r="K212" i="1" s="1"/>
  <c r="L213" i="1"/>
  <c r="L212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J298" i="1"/>
  <c r="K298" i="1"/>
  <c r="L298" i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K263" i="1" l="1"/>
  <c r="I263" i="1"/>
  <c r="L178" i="1"/>
  <c r="L177" i="1" s="1"/>
  <c r="J178" i="1"/>
  <c r="I151" i="1"/>
  <c r="I150" i="1" s="1"/>
  <c r="I131" i="1"/>
  <c r="L263" i="1"/>
  <c r="J263" i="1"/>
  <c r="J151" i="1"/>
  <c r="J150" i="1" s="1"/>
  <c r="J131" i="1"/>
  <c r="I62" i="5"/>
  <c r="I61" i="5" s="1"/>
  <c r="I62" i="6"/>
  <c r="I61" i="6" s="1"/>
  <c r="I263" i="7"/>
  <c r="K297" i="1"/>
  <c r="K296" i="1" s="1"/>
  <c r="I297" i="1"/>
  <c r="I296" i="1" s="1"/>
  <c r="I208" i="1"/>
  <c r="L165" i="1"/>
  <c r="J165" i="1"/>
  <c r="K151" i="1"/>
  <c r="K150" i="1" s="1"/>
  <c r="J165" i="2"/>
  <c r="I178" i="2"/>
  <c r="I177" i="2" s="1"/>
  <c r="J231" i="2"/>
  <c r="J295" i="2"/>
  <c r="J328" i="2"/>
  <c r="I89" i="3"/>
  <c r="I30" i="3" s="1"/>
  <c r="I231" i="5"/>
  <c r="I328" i="6"/>
  <c r="I178" i="7"/>
  <c r="I296" i="7"/>
  <c r="I178" i="9"/>
  <c r="L297" i="1"/>
  <c r="L296" i="1" s="1"/>
  <c r="J297" i="1"/>
  <c r="J296" i="1" s="1"/>
  <c r="L208" i="1"/>
  <c r="J208" i="1"/>
  <c r="L151" i="1"/>
  <c r="L150" i="1" s="1"/>
  <c r="I33" i="1"/>
  <c r="I32" i="1" s="1"/>
  <c r="I31" i="1" s="1"/>
  <c r="L89" i="2"/>
  <c r="J109" i="2"/>
  <c r="K151" i="2"/>
  <c r="K150" i="2" s="1"/>
  <c r="I160" i="2"/>
  <c r="K160" i="2"/>
  <c r="L165" i="2"/>
  <c r="L160" i="2" s="1"/>
  <c r="L178" i="2"/>
  <c r="I231" i="2"/>
  <c r="L263" i="2"/>
  <c r="I296" i="2"/>
  <c r="I295" i="2" s="1"/>
  <c r="I31" i="3"/>
  <c r="K31" i="3"/>
  <c r="J62" i="3"/>
  <c r="J61" i="3" s="1"/>
  <c r="L62" i="3"/>
  <c r="L61" i="3" s="1"/>
  <c r="K89" i="3"/>
  <c r="K109" i="3"/>
  <c r="L131" i="3"/>
  <c r="J131" i="3"/>
  <c r="I131" i="3"/>
  <c r="L151" i="3"/>
  <c r="L150" i="3" s="1"/>
  <c r="J151" i="3"/>
  <c r="J150" i="3" s="1"/>
  <c r="K263" i="3"/>
  <c r="K31" i="5"/>
  <c r="K109" i="5"/>
  <c r="I178" i="5"/>
  <c r="I177" i="5" s="1"/>
  <c r="K178" i="5"/>
  <c r="K177" i="5" s="1"/>
  <c r="K231" i="5"/>
  <c r="K295" i="5"/>
  <c r="K31" i="6"/>
  <c r="J109" i="6"/>
  <c r="I109" i="6"/>
  <c r="K131" i="6"/>
  <c r="K160" i="6"/>
  <c r="K178" i="6"/>
  <c r="K177" i="6" s="1"/>
  <c r="K231" i="6"/>
  <c r="J231" i="6"/>
  <c r="J230" i="6" s="1"/>
  <c r="L231" i="6"/>
  <c r="L230" i="6" s="1"/>
  <c r="K328" i="6"/>
  <c r="K295" i="6" s="1"/>
  <c r="K109" i="7"/>
  <c r="K296" i="7"/>
  <c r="K295" i="7" s="1"/>
  <c r="J62" i="9"/>
  <c r="J61" i="9" s="1"/>
  <c r="J131" i="9"/>
  <c r="K231" i="9"/>
  <c r="I328" i="9"/>
  <c r="I295" i="9" s="1"/>
  <c r="L160" i="3"/>
  <c r="J160" i="3"/>
  <c r="L178" i="3"/>
  <c r="J178" i="3"/>
  <c r="I178" i="3"/>
  <c r="J208" i="3"/>
  <c r="L208" i="3"/>
  <c r="J231" i="3"/>
  <c r="J230" i="3" s="1"/>
  <c r="L263" i="3"/>
  <c r="J263" i="3"/>
  <c r="K296" i="3"/>
  <c r="I296" i="3"/>
  <c r="I328" i="3"/>
  <c r="I31" i="4"/>
  <c r="K31" i="4"/>
  <c r="I131" i="5"/>
  <c r="K151" i="5"/>
  <c r="K150" i="5" s="1"/>
  <c r="J230" i="5"/>
  <c r="J263" i="6"/>
  <c r="I31" i="7"/>
  <c r="K31" i="7"/>
  <c r="J178" i="7"/>
  <c r="K62" i="9"/>
  <c r="K61" i="9" s="1"/>
  <c r="I131" i="9"/>
  <c r="L131" i="9"/>
  <c r="L160" i="9"/>
  <c r="J178" i="9"/>
  <c r="J231" i="9"/>
  <c r="J62" i="8"/>
  <c r="J61" i="8" s="1"/>
  <c r="I109" i="8"/>
  <c r="J178" i="11"/>
  <c r="J177" i="11" s="1"/>
  <c r="J296" i="11"/>
  <c r="I231" i="12"/>
  <c r="I109" i="15"/>
  <c r="J131" i="14"/>
  <c r="J151" i="14"/>
  <c r="J150" i="14" s="1"/>
  <c r="K89" i="8"/>
  <c r="L109" i="8"/>
  <c r="L131" i="8"/>
  <c r="I231" i="8"/>
  <c r="I263" i="8"/>
  <c r="K263" i="8"/>
  <c r="J295" i="8"/>
  <c r="K89" i="11"/>
  <c r="K109" i="11"/>
  <c r="K160" i="11"/>
  <c r="K295" i="11"/>
  <c r="L151" i="12"/>
  <c r="L150" i="12" s="1"/>
  <c r="I160" i="12"/>
  <c r="J165" i="12"/>
  <c r="L165" i="12"/>
  <c r="J178" i="12"/>
  <c r="L178" i="12"/>
  <c r="J208" i="12"/>
  <c r="L208" i="12"/>
  <c r="J231" i="12"/>
  <c r="L263" i="12"/>
  <c r="J296" i="12"/>
  <c r="L296" i="12"/>
  <c r="K328" i="12"/>
  <c r="L31" i="15"/>
  <c r="I62" i="15"/>
  <c r="I61" i="15" s="1"/>
  <c r="L89" i="15"/>
  <c r="L109" i="15"/>
  <c r="K131" i="15"/>
  <c r="K151" i="15"/>
  <c r="K150" i="15" s="1"/>
  <c r="J165" i="15"/>
  <c r="J160" i="15" s="1"/>
  <c r="L178" i="15"/>
  <c r="J178" i="15"/>
  <c r="J177" i="15" s="1"/>
  <c r="J208" i="15"/>
  <c r="J231" i="15"/>
  <c r="J230" i="15" s="1"/>
  <c r="L231" i="15"/>
  <c r="L230" i="15" s="1"/>
  <c r="K263" i="15"/>
  <c r="K296" i="15"/>
  <c r="I297" i="15"/>
  <c r="I296" i="15" s="1"/>
  <c r="J328" i="15"/>
  <c r="J62" i="14"/>
  <c r="J61" i="14" s="1"/>
  <c r="L62" i="14"/>
  <c r="L61" i="14" s="1"/>
  <c r="K89" i="14"/>
  <c r="K109" i="14"/>
  <c r="I160" i="14"/>
  <c r="K160" i="14"/>
  <c r="L165" i="14"/>
  <c r="L178" i="14"/>
  <c r="L177" i="14" s="1"/>
  <c r="J178" i="14"/>
  <c r="I231" i="14"/>
  <c r="I328" i="14"/>
  <c r="K328" i="14"/>
  <c r="J89" i="13"/>
  <c r="I165" i="13"/>
  <c r="I208" i="13"/>
  <c r="I231" i="13"/>
  <c r="I328" i="13"/>
  <c r="K328" i="13"/>
  <c r="I231" i="17"/>
  <c r="I328" i="17"/>
  <c r="K328" i="17"/>
  <c r="J230" i="11"/>
  <c r="J263" i="12"/>
  <c r="I328" i="12"/>
  <c r="I151" i="15"/>
  <c r="I150" i="15" s="1"/>
  <c r="I263" i="15"/>
  <c r="J295" i="15"/>
  <c r="I62" i="14"/>
  <c r="I61" i="14" s="1"/>
  <c r="J165" i="14"/>
  <c r="L131" i="16"/>
  <c r="J178" i="16"/>
  <c r="L263" i="14"/>
  <c r="K31" i="13"/>
  <c r="I89" i="13"/>
  <c r="L131" i="13"/>
  <c r="J151" i="13"/>
  <c r="J150" i="13" s="1"/>
  <c r="L151" i="13"/>
  <c r="L150" i="13" s="1"/>
  <c r="I178" i="13"/>
  <c r="I177" i="13" s="1"/>
  <c r="J263" i="13"/>
  <c r="L263" i="13"/>
  <c r="K296" i="13"/>
  <c r="J89" i="18"/>
  <c r="I165" i="18"/>
  <c r="I160" i="18" s="1"/>
  <c r="I208" i="18"/>
  <c r="I231" i="18"/>
  <c r="I230" i="18" s="1"/>
  <c r="I176" i="18" s="1"/>
  <c r="I328" i="18"/>
  <c r="K328" i="18"/>
  <c r="K31" i="17"/>
  <c r="I109" i="17"/>
  <c r="I30" i="17" s="1"/>
  <c r="K109" i="17"/>
  <c r="I160" i="17"/>
  <c r="K231" i="17"/>
  <c r="K295" i="17"/>
  <c r="L296" i="16"/>
  <c r="J296" i="16"/>
  <c r="K31" i="18"/>
  <c r="J62" i="18"/>
  <c r="J61" i="18" s="1"/>
  <c r="I89" i="18"/>
  <c r="I109" i="18"/>
  <c r="L131" i="18"/>
  <c r="J151" i="18"/>
  <c r="J150" i="18" s="1"/>
  <c r="L151" i="18"/>
  <c r="L150" i="18" s="1"/>
  <c r="I178" i="18"/>
  <c r="I177" i="18" s="1"/>
  <c r="K208" i="18"/>
  <c r="J263" i="18"/>
  <c r="L263" i="18"/>
  <c r="K296" i="18"/>
  <c r="K295" i="18" s="1"/>
  <c r="L89" i="16"/>
  <c r="J109" i="16"/>
  <c r="I131" i="16"/>
  <c r="J230" i="16"/>
  <c r="K263" i="16"/>
  <c r="K295" i="16"/>
  <c r="I89" i="16"/>
  <c r="I109" i="16"/>
  <c r="L109" i="16"/>
  <c r="L178" i="16"/>
  <c r="L177" i="16" s="1"/>
  <c r="L263" i="16"/>
  <c r="L230" i="16" s="1"/>
  <c r="J328" i="16"/>
  <c r="J295" i="16" s="1"/>
  <c r="J89" i="16"/>
  <c r="I165" i="16"/>
  <c r="I160" i="16" s="1"/>
  <c r="I178" i="16"/>
  <c r="I177" i="16" s="1"/>
  <c r="K109" i="16"/>
  <c r="K165" i="16"/>
  <c r="K160" i="16" s="1"/>
  <c r="K178" i="16"/>
  <c r="K177" i="16" s="1"/>
  <c r="L165" i="16"/>
  <c r="L160" i="16" s="1"/>
  <c r="L295" i="16"/>
  <c r="I263" i="16"/>
  <c r="I230" i="16" s="1"/>
  <c r="I296" i="16"/>
  <c r="I295" i="16" s="1"/>
  <c r="J177" i="16"/>
  <c r="K230" i="16"/>
  <c r="J131" i="17"/>
  <c r="K160" i="17"/>
  <c r="I178" i="17"/>
  <c r="I177" i="17" s="1"/>
  <c r="J31" i="17"/>
  <c r="L62" i="17"/>
  <c r="L61" i="17" s="1"/>
  <c r="L131" i="17"/>
  <c r="J208" i="17"/>
  <c r="J177" i="17" s="1"/>
  <c r="J231" i="17"/>
  <c r="J230" i="17" s="1"/>
  <c r="L328" i="17"/>
  <c r="J89" i="17"/>
  <c r="J109" i="17"/>
  <c r="I131" i="17"/>
  <c r="K178" i="17"/>
  <c r="K177" i="17" s="1"/>
  <c r="I263" i="17"/>
  <c r="I230" i="17"/>
  <c r="L89" i="17"/>
  <c r="L109" i="17"/>
  <c r="L231" i="17"/>
  <c r="L230" i="17" s="1"/>
  <c r="L295" i="17"/>
  <c r="K131" i="17"/>
  <c r="K151" i="17"/>
  <c r="K150" i="17" s="1"/>
  <c r="K263" i="17"/>
  <c r="I296" i="17"/>
  <c r="I295" i="17" s="1"/>
  <c r="K230" i="17"/>
  <c r="J328" i="17"/>
  <c r="J295" i="17" s="1"/>
  <c r="L160" i="17"/>
  <c r="J165" i="17"/>
  <c r="J160" i="17" s="1"/>
  <c r="K89" i="18"/>
  <c r="J131" i="18"/>
  <c r="L160" i="18"/>
  <c r="K165" i="18"/>
  <c r="K160" i="18" s="1"/>
  <c r="K178" i="18"/>
  <c r="K177" i="18" s="1"/>
  <c r="L328" i="18"/>
  <c r="L295" i="18" s="1"/>
  <c r="J31" i="18"/>
  <c r="L89" i="18"/>
  <c r="J109" i="18"/>
  <c r="K131" i="18"/>
  <c r="L178" i="18"/>
  <c r="J231" i="18"/>
  <c r="K109" i="18"/>
  <c r="K231" i="18"/>
  <c r="K230" i="18" s="1"/>
  <c r="L109" i="18"/>
  <c r="I131" i="18"/>
  <c r="I151" i="18"/>
  <c r="I150" i="18" s="1"/>
  <c r="L231" i="18"/>
  <c r="L230" i="18" s="1"/>
  <c r="K62" i="18"/>
  <c r="K61" i="18" s="1"/>
  <c r="L208" i="18"/>
  <c r="I263" i="18"/>
  <c r="L62" i="18"/>
  <c r="L61" i="18" s="1"/>
  <c r="J160" i="18"/>
  <c r="I296" i="18"/>
  <c r="I295" i="18" s="1"/>
  <c r="J328" i="18"/>
  <c r="J295" i="18" s="1"/>
  <c r="K89" i="19"/>
  <c r="K131" i="19"/>
  <c r="K30" i="19" s="1"/>
  <c r="K151" i="19"/>
  <c r="K150" i="19" s="1"/>
  <c r="K160" i="19"/>
  <c r="I31" i="19"/>
  <c r="I109" i="19"/>
  <c r="I178" i="19"/>
  <c r="I177" i="19" s="1"/>
  <c r="I230" i="19"/>
  <c r="I263" i="19"/>
  <c r="J31" i="19"/>
  <c r="J30" i="19" s="1"/>
  <c r="J109" i="19"/>
  <c r="J178" i="19"/>
  <c r="J177" i="19" s="1"/>
  <c r="J263" i="19"/>
  <c r="J230" i="19" s="1"/>
  <c r="J328" i="19"/>
  <c r="J295" i="19" s="1"/>
  <c r="K230" i="19"/>
  <c r="K263" i="19"/>
  <c r="K328" i="19"/>
  <c r="K295" i="19" s="1"/>
  <c r="L31" i="19"/>
  <c r="L109" i="19"/>
  <c r="L178" i="19"/>
  <c r="L177" i="19" s="1"/>
  <c r="L230" i="19"/>
  <c r="L263" i="19"/>
  <c r="K89" i="13"/>
  <c r="J131" i="13"/>
  <c r="L160" i="13"/>
  <c r="K165" i="13"/>
  <c r="K160" i="13" s="1"/>
  <c r="K178" i="13"/>
  <c r="L328" i="13"/>
  <c r="J31" i="13"/>
  <c r="L89" i="13"/>
  <c r="J109" i="13"/>
  <c r="K131" i="13"/>
  <c r="I160" i="13"/>
  <c r="L177" i="13"/>
  <c r="J231" i="13"/>
  <c r="J230" i="13" s="1"/>
  <c r="K109" i="13"/>
  <c r="K231" i="13"/>
  <c r="K230" i="13" s="1"/>
  <c r="L109" i="13"/>
  <c r="I131" i="13"/>
  <c r="I151" i="13"/>
  <c r="I150" i="13" s="1"/>
  <c r="L231" i="13"/>
  <c r="L230" i="13" s="1"/>
  <c r="J62" i="13"/>
  <c r="J61" i="13" s="1"/>
  <c r="I109" i="13"/>
  <c r="K208" i="13"/>
  <c r="K295" i="13"/>
  <c r="K62" i="13"/>
  <c r="K61" i="13" s="1"/>
  <c r="I263" i="13"/>
  <c r="I230" i="13" s="1"/>
  <c r="L295" i="13"/>
  <c r="L62" i="13"/>
  <c r="L61" i="13" s="1"/>
  <c r="J160" i="13"/>
  <c r="I296" i="13"/>
  <c r="J328" i="13"/>
  <c r="J295" i="13" s="1"/>
  <c r="J176" i="13" s="1"/>
  <c r="L131" i="14"/>
  <c r="I178" i="14"/>
  <c r="I177" i="14" s="1"/>
  <c r="J89" i="14"/>
  <c r="I131" i="14"/>
  <c r="I151" i="14"/>
  <c r="I150" i="14" s="1"/>
  <c r="J177" i="14"/>
  <c r="I263" i="14"/>
  <c r="I230" i="14" s="1"/>
  <c r="K178" i="14"/>
  <c r="K177" i="14" s="1"/>
  <c r="J263" i="14"/>
  <c r="J230" i="14" s="1"/>
  <c r="K31" i="14"/>
  <c r="I89" i="14"/>
  <c r="I30" i="14" s="1"/>
  <c r="I109" i="14"/>
  <c r="K131" i="14"/>
  <c r="K151" i="14"/>
  <c r="K150" i="14" s="1"/>
  <c r="J160" i="14"/>
  <c r="K263" i="14"/>
  <c r="K230" i="14" s="1"/>
  <c r="L160" i="14"/>
  <c r="I296" i="14"/>
  <c r="L328" i="14"/>
  <c r="L295" i="14" s="1"/>
  <c r="J31" i="14"/>
  <c r="L231" i="14"/>
  <c r="L230" i="14" s="1"/>
  <c r="L176" i="14" s="1"/>
  <c r="J296" i="14"/>
  <c r="J295" i="14" s="1"/>
  <c r="K296" i="14"/>
  <c r="K295" i="14" s="1"/>
  <c r="J31" i="15"/>
  <c r="I89" i="15"/>
  <c r="K160" i="15"/>
  <c r="I178" i="15"/>
  <c r="I177" i="15" s="1"/>
  <c r="L328" i="15"/>
  <c r="L295" i="15" s="1"/>
  <c r="I31" i="15"/>
  <c r="K89" i="15"/>
  <c r="I131" i="15"/>
  <c r="K178" i="15"/>
  <c r="I231" i="15"/>
  <c r="L165" i="15"/>
  <c r="L160" i="15" s="1"/>
  <c r="L30" i="15" s="1"/>
  <c r="K31" i="15"/>
  <c r="K109" i="15"/>
  <c r="L131" i="15"/>
  <c r="K231" i="15"/>
  <c r="K230" i="15" s="1"/>
  <c r="I160" i="15"/>
  <c r="J89" i="15"/>
  <c r="K295" i="15"/>
  <c r="J151" i="15"/>
  <c r="J150" i="15" s="1"/>
  <c r="K208" i="15"/>
  <c r="I328" i="15"/>
  <c r="I295" i="15" s="1"/>
  <c r="K62" i="15"/>
  <c r="K61" i="15" s="1"/>
  <c r="J109" i="15"/>
  <c r="L208" i="15"/>
  <c r="L177" i="15" s="1"/>
  <c r="J89" i="12"/>
  <c r="J109" i="12"/>
  <c r="I131" i="12"/>
  <c r="I30" i="12" s="1"/>
  <c r="I151" i="12"/>
  <c r="I150" i="12" s="1"/>
  <c r="I178" i="12"/>
  <c r="I177" i="12" s="1"/>
  <c r="K231" i="12"/>
  <c r="K263" i="12"/>
  <c r="L328" i="12"/>
  <c r="L89" i="12"/>
  <c r="L109" i="12"/>
  <c r="L30" i="12" s="1"/>
  <c r="L231" i="12"/>
  <c r="K131" i="12"/>
  <c r="K208" i="12"/>
  <c r="K31" i="12"/>
  <c r="K89" i="12"/>
  <c r="K109" i="12"/>
  <c r="J160" i="12"/>
  <c r="K295" i="12"/>
  <c r="L295" i="12"/>
  <c r="J131" i="12"/>
  <c r="L160" i="12"/>
  <c r="K165" i="12"/>
  <c r="K160" i="12" s="1"/>
  <c r="K178" i="12"/>
  <c r="I263" i="12"/>
  <c r="I296" i="12"/>
  <c r="I295" i="12" s="1"/>
  <c r="J328" i="12"/>
  <c r="J295" i="12" s="1"/>
  <c r="K31" i="11"/>
  <c r="J62" i="11"/>
  <c r="J61" i="11" s="1"/>
  <c r="L165" i="11"/>
  <c r="L178" i="11"/>
  <c r="J328" i="11"/>
  <c r="J295" i="11" s="1"/>
  <c r="J131" i="11"/>
  <c r="I178" i="11"/>
  <c r="I177" i="11" s="1"/>
  <c r="J89" i="11"/>
  <c r="J109" i="11"/>
  <c r="I131" i="11"/>
  <c r="I30" i="11" s="1"/>
  <c r="K178" i="11"/>
  <c r="K177" i="11" s="1"/>
  <c r="I263" i="11"/>
  <c r="I230" i="11" s="1"/>
  <c r="L31" i="11"/>
  <c r="L89" i="11"/>
  <c r="L109" i="11"/>
  <c r="L208" i="11"/>
  <c r="L231" i="11"/>
  <c r="L230" i="11" s="1"/>
  <c r="L295" i="11"/>
  <c r="K131" i="11"/>
  <c r="K263" i="11"/>
  <c r="K230" i="11" s="1"/>
  <c r="I296" i="11"/>
  <c r="I295" i="11" s="1"/>
  <c r="L160" i="11"/>
  <c r="K208" i="8"/>
  <c r="K177" i="8" s="1"/>
  <c r="J131" i="8"/>
  <c r="L208" i="8"/>
  <c r="I230" i="8"/>
  <c r="L89" i="8"/>
  <c r="J231" i="8"/>
  <c r="J230" i="8" s="1"/>
  <c r="K328" i="8"/>
  <c r="K295" i="8" s="1"/>
  <c r="I62" i="8"/>
  <c r="I61" i="8" s="1"/>
  <c r="I30" i="8" s="1"/>
  <c r="I89" i="8"/>
  <c r="J160" i="8"/>
  <c r="J165" i="8"/>
  <c r="J178" i="8"/>
  <c r="J177" i="8" s="1"/>
  <c r="J176" i="8" s="1"/>
  <c r="K231" i="8"/>
  <c r="K230" i="8" s="1"/>
  <c r="I328" i="8"/>
  <c r="I295" i="8" s="1"/>
  <c r="K62" i="8"/>
  <c r="K61" i="8" s="1"/>
  <c r="K30" i="8" s="1"/>
  <c r="J109" i="8"/>
  <c r="L177" i="8"/>
  <c r="L62" i="8"/>
  <c r="L61" i="8" s="1"/>
  <c r="L30" i="8" s="1"/>
  <c r="K109" i="8"/>
  <c r="I208" i="8"/>
  <c r="I177" i="8" s="1"/>
  <c r="L328" i="8"/>
  <c r="L295" i="8" s="1"/>
  <c r="L30" i="9"/>
  <c r="I62" i="9"/>
  <c r="I61" i="9" s="1"/>
  <c r="L328" i="9"/>
  <c r="L295" i="9" s="1"/>
  <c r="J296" i="9"/>
  <c r="K178" i="9"/>
  <c r="K230" i="9"/>
  <c r="J328" i="9"/>
  <c r="K131" i="9"/>
  <c r="J160" i="9"/>
  <c r="L178" i="9"/>
  <c r="L177" i="9" s="1"/>
  <c r="I208" i="9"/>
  <c r="L231" i="9"/>
  <c r="L230" i="9" s="1"/>
  <c r="I263" i="9"/>
  <c r="I230" i="9" s="1"/>
  <c r="K328" i="9"/>
  <c r="K295" i="9" s="1"/>
  <c r="J109" i="9"/>
  <c r="J208" i="9"/>
  <c r="J177" i="9" s="1"/>
  <c r="J263" i="9"/>
  <c r="J30" i="9"/>
  <c r="K109" i="9"/>
  <c r="K208" i="9"/>
  <c r="K263" i="9"/>
  <c r="I109" i="10"/>
  <c r="J31" i="10"/>
  <c r="J30" i="10" s="1"/>
  <c r="J109" i="10"/>
  <c r="J178" i="10"/>
  <c r="J177" i="10" s="1"/>
  <c r="J263" i="10"/>
  <c r="J230" i="10" s="1"/>
  <c r="K31" i="10"/>
  <c r="K176" i="10"/>
  <c r="I89" i="10"/>
  <c r="I131" i="10"/>
  <c r="I151" i="10"/>
  <c r="I150" i="10" s="1"/>
  <c r="I160" i="10"/>
  <c r="I296" i="10"/>
  <c r="I295" i="10" s="1"/>
  <c r="I176" i="10" s="1"/>
  <c r="K131" i="10"/>
  <c r="K151" i="10"/>
  <c r="K150" i="10" s="1"/>
  <c r="K160" i="10"/>
  <c r="K296" i="10"/>
  <c r="K295" i="10" s="1"/>
  <c r="L89" i="10"/>
  <c r="L131" i="10"/>
  <c r="L151" i="10"/>
  <c r="L150" i="10" s="1"/>
  <c r="L160" i="10"/>
  <c r="L296" i="10"/>
  <c r="L295" i="10" s="1"/>
  <c r="L176" i="10" s="1"/>
  <c r="L89" i="7"/>
  <c r="L109" i="7"/>
  <c r="J160" i="7"/>
  <c r="K178" i="7"/>
  <c r="L296" i="7"/>
  <c r="L295" i="7" s="1"/>
  <c r="J31" i="7"/>
  <c r="K62" i="7"/>
  <c r="K61" i="7" s="1"/>
  <c r="I208" i="7"/>
  <c r="I177" i="7" s="1"/>
  <c r="I231" i="7"/>
  <c r="K328" i="7"/>
  <c r="L160" i="7"/>
  <c r="J177" i="7"/>
  <c r="I89" i="7"/>
  <c r="I109" i="7"/>
  <c r="K208" i="7"/>
  <c r="K231" i="7"/>
  <c r="K230" i="7" s="1"/>
  <c r="I295" i="7"/>
  <c r="J131" i="7"/>
  <c r="J89" i="7"/>
  <c r="J109" i="7"/>
  <c r="L151" i="7"/>
  <c r="L150" i="7" s="1"/>
  <c r="K160" i="7"/>
  <c r="L263" i="7"/>
  <c r="L230" i="7" s="1"/>
  <c r="L176" i="7" s="1"/>
  <c r="J296" i="7"/>
  <c r="J295" i="7" s="1"/>
  <c r="L160" i="6"/>
  <c r="J165" i="6"/>
  <c r="J328" i="6"/>
  <c r="J160" i="6"/>
  <c r="I31" i="6"/>
  <c r="K89" i="6"/>
  <c r="K109" i="6"/>
  <c r="K30" i="6" s="1"/>
  <c r="I160" i="6"/>
  <c r="J131" i="6"/>
  <c r="I178" i="6"/>
  <c r="I177" i="6" s="1"/>
  <c r="I263" i="6"/>
  <c r="I230" i="6" s="1"/>
  <c r="J295" i="6"/>
  <c r="L62" i="6"/>
  <c r="L61" i="6" s="1"/>
  <c r="J208" i="6"/>
  <c r="J177" i="6" s="1"/>
  <c r="J176" i="6" s="1"/>
  <c r="L295" i="6"/>
  <c r="I131" i="6"/>
  <c r="K263" i="6"/>
  <c r="K230" i="6" s="1"/>
  <c r="I296" i="6"/>
  <c r="I295" i="6" s="1"/>
  <c r="L89" i="6"/>
  <c r="L109" i="6"/>
  <c r="L208" i="6"/>
  <c r="L177" i="6" s="1"/>
  <c r="L176" i="6" s="1"/>
  <c r="J31" i="5"/>
  <c r="L62" i="5"/>
  <c r="L61" i="5" s="1"/>
  <c r="K131" i="5"/>
  <c r="I151" i="5"/>
  <c r="I150" i="5" s="1"/>
  <c r="J328" i="5"/>
  <c r="J89" i="5"/>
  <c r="J109" i="5"/>
  <c r="L131" i="5"/>
  <c r="L109" i="5"/>
  <c r="I89" i="5"/>
  <c r="I109" i="5"/>
  <c r="I263" i="5"/>
  <c r="I230" i="5" s="1"/>
  <c r="J295" i="5"/>
  <c r="J176" i="5" s="1"/>
  <c r="K160" i="5"/>
  <c r="J165" i="5"/>
  <c r="J160" i="5" s="1"/>
  <c r="I31" i="5"/>
  <c r="L160" i="5"/>
  <c r="K263" i="5"/>
  <c r="K230" i="5" s="1"/>
  <c r="I296" i="5"/>
  <c r="I295" i="5" s="1"/>
  <c r="J62" i="5"/>
  <c r="J61" i="5" s="1"/>
  <c r="I160" i="5"/>
  <c r="L165" i="5"/>
  <c r="L178" i="5"/>
  <c r="L177" i="5" s="1"/>
  <c r="L176" i="5" s="1"/>
  <c r="K131" i="4"/>
  <c r="I208" i="4"/>
  <c r="I328" i="4"/>
  <c r="I89" i="4"/>
  <c r="I231" i="4"/>
  <c r="J89" i="4"/>
  <c r="J151" i="4"/>
  <c r="J150" i="4" s="1"/>
  <c r="I62" i="4"/>
  <c r="I61" i="4" s="1"/>
  <c r="J178" i="4"/>
  <c r="J177" i="4" s="1"/>
  <c r="J165" i="4"/>
  <c r="J160" i="4" s="1"/>
  <c r="K328" i="4"/>
  <c r="L131" i="4"/>
  <c r="L151" i="4"/>
  <c r="L150" i="4" s="1"/>
  <c r="I178" i="4"/>
  <c r="I177" i="4" s="1"/>
  <c r="J263" i="4"/>
  <c r="K263" i="4"/>
  <c r="J296" i="4"/>
  <c r="L263" i="4"/>
  <c r="K296" i="4"/>
  <c r="K295" i="4" s="1"/>
  <c r="I165" i="4"/>
  <c r="I160" i="4" s="1"/>
  <c r="L296" i="4"/>
  <c r="I297" i="4"/>
  <c r="I296" i="4" s="1"/>
  <c r="I295" i="4" s="1"/>
  <c r="K89" i="4"/>
  <c r="J131" i="4"/>
  <c r="L160" i="4"/>
  <c r="K165" i="4"/>
  <c r="K160" i="4" s="1"/>
  <c r="K178" i="4"/>
  <c r="L328" i="4"/>
  <c r="J31" i="4"/>
  <c r="L89" i="4"/>
  <c r="J109" i="4"/>
  <c r="L177" i="4"/>
  <c r="J231" i="4"/>
  <c r="K109" i="4"/>
  <c r="K231" i="4"/>
  <c r="L109" i="4"/>
  <c r="I131" i="4"/>
  <c r="I151" i="4"/>
  <c r="I150" i="4" s="1"/>
  <c r="L231" i="4"/>
  <c r="J62" i="4"/>
  <c r="J61" i="4" s="1"/>
  <c r="I109" i="4"/>
  <c r="K208" i="4"/>
  <c r="K62" i="4"/>
  <c r="K61" i="4" s="1"/>
  <c r="I263" i="4"/>
  <c r="I230" i="4" s="1"/>
  <c r="L62" i="4"/>
  <c r="L61" i="4" s="1"/>
  <c r="J328" i="4"/>
  <c r="J295" i="4" s="1"/>
  <c r="L31" i="3"/>
  <c r="I62" i="3"/>
  <c r="I61" i="3" s="1"/>
  <c r="L109" i="3"/>
  <c r="K131" i="3"/>
  <c r="K208" i="3"/>
  <c r="K231" i="3"/>
  <c r="K165" i="3"/>
  <c r="K160" i="3" s="1"/>
  <c r="L231" i="3"/>
  <c r="L230" i="3" s="1"/>
  <c r="K295" i="3"/>
  <c r="K62" i="3"/>
  <c r="K61" i="3" s="1"/>
  <c r="L89" i="3"/>
  <c r="J109" i="3"/>
  <c r="K178" i="3"/>
  <c r="K177" i="3" s="1"/>
  <c r="L177" i="3"/>
  <c r="I295" i="3"/>
  <c r="K328" i="3"/>
  <c r="J31" i="3"/>
  <c r="J89" i="3"/>
  <c r="I208" i="3"/>
  <c r="I177" i="3" s="1"/>
  <c r="J296" i="3"/>
  <c r="J295" i="3" s="1"/>
  <c r="L328" i="3"/>
  <c r="L295" i="3" s="1"/>
  <c r="I109" i="3"/>
  <c r="I231" i="3"/>
  <c r="I230" i="3" s="1"/>
  <c r="I263" i="3"/>
  <c r="I31" i="2"/>
  <c r="K89" i="2"/>
  <c r="L131" i="2"/>
  <c r="K178" i="2"/>
  <c r="L208" i="2"/>
  <c r="L231" i="2"/>
  <c r="L230" i="2" s="1"/>
  <c r="J31" i="2"/>
  <c r="I131" i="2"/>
  <c r="I151" i="2"/>
  <c r="I150" i="2" s="1"/>
  <c r="K31" i="2"/>
  <c r="J131" i="2"/>
  <c r="I263" i="2"/>
  <c r="I230" i="2" s="1"/>
  <c r="I176" i="2" s="1"/>
  <c r="L109" i="2"/>
  <c r="L30" i="2" s="1"/>
  <c r="K131" i="2"/>
  <c r="J263" i="2"/>
  <c r="J230" i="2" s="1"/>
  <c r="J160" i="2"/>
  <c r="K263" i="2"/>
  <c r="L177" i="2"/>
  <c r="L328" i="2"/>
  <c r="L295" i="2" s="1"/>
  <c r="J89" i="2"/>
  <c r="J178" i="2"/>
  <c r="J177" i="2" s="1"/>
  <c r="K208" i="2"/>
  <c r="K231" i="2"/>
  <c r="K296" i="2"/>
  <c r="K295" i="2" s="1"/>
  <c r="J328" i="1"/>
  <c r="J295" i="1"/>
  <c r="J231" i="1"/>
  <c r="J230" i="1" s="1"/>
  <c r="I178" i="1"/>
  <c r="I177" i="1" s="1"/>
  <c r="I165" i="1"/>
  <c r="I160" i="1" s="1"/>
  <c r="L109" i="1"/>
  <c r="J62" i="1"/>
  <c r="J61" i="1" s="1"/>
  <c r="K328" i="1"/>
  <c r="K295" i="1" s="1"/>
  <c r="I328" i="1"/>
  <c r="I231" i="1"/>
  <c r="I230" i="1" s="1"/>
  <c r="J109" i="1"/>
  <c r="I62" i="1"/>
  <c r="I61" i="1" s="1"/>
  <c r="L131" i="1"/>
  <c r="I109" i="1"/>
  <c r="L89" i="1"/>
  <c r="K62" i="1"/>
  <c r="K61" i="1" s="1"/>
  <c r="K208" i="1"/>
  <c r="K131" i="1"/>
  <c r="K89" i="1"/>
  <c r="J31" i="1"/>
  <c r="K231" i="1"/>
  <c r="K230" i="1" s="1"/>
  <c r="J89" i="1"/>
  <c r="L160" i="1"/>
  <c r="K109" i="1"/>
  <c r="I89" i="1"/>
  <c r="L31" i="1"/>
  <c r="L328" i="1"/>
  <c r="L295" i="1" s="1"/>
  <c r="L231" i="1"/>
  <c r="K178" i="1"/>
  <c r="K177" i="1" s="1"/>
  <c r="K165" i="1"/>
  <c r="K160" i="1" s="1"/>
  <c r="J160" i="1"/>
  <c r="L62" i="1"/>
  <c r="L61" i="1" s="1"/>
  <c r="K31" i="1"/>
  <c r="K30" i="3" l="1"/>
  <c r="K360" i="3" s="1"/>
  <c r="J176" i="1"/>
  <c r="I176" i="3"/>
  <c r="L30" i="3"/>
  <c r="L360" i="3" s="1"/>
  <c r="L30" i="5"/>
  <c r="L360" i="5" s="1"/>
  <c r="J30" i="7"/>
  <c r="L30" i="7"/>
  <c r="L360" i="7" s="1"/>
  <c r="L30" i="10"/>
  <c r="L360" i="10" s="1"/>
  <c r="I176" i="8"/>
  <c r="I360" i="8" s="1"/>
  <c r="J30" i="8"/>
  <c r="J360" i="8" s="1"/>
  <c r="J30" i="11"/>
  <c r="J30" i="12"/>
  <c r="K177" i="15"/>
  <c r="K30" i="13"/>
  <c r="K176" i="19"/>
  <c r="I30" i="18"/>
  <c r="I360" i="18" s="1"/>
  <c r="L177" i="12"/>
  <c r="J177" i="3"/>
  <c r="J176" i="3" s="1"/>
  <c r="L230" i="1"/>
  <c r="L176" i="1" s="1"/>
  <c r="I295" i="1"/>
  <c r="K230" i="2"/>
  <c r="K30" i="2"/>
  <c r="K230" i="3"/>
  <c r="L30" i="4"/>
  <c r="K30" i="5"/>
  <c r="I176" i="5"/>
  <c r="L30" i="6"/>
  <c r="L360" i="6" s="1"/>
  <c r="J30" i="6"/>
  <c r="J360" i="6" s="1"/>
  <c r="I30" i="7"/>
  <c r="I230" i="7"/>
  <c r="I176" i="7" s="1"/>
  <c r="I360" i="7" s="1"/>
  <c r="K30" i="7"/>
  <c r="I30" i="10"/>
  <c r="I360" i="10" s="1"/>
  <c r="K30" i="9"/>
  <c r="J230" i="9"/>
  <c r="I177" i="9"/>
  <c r="I176" i="9" s="1"/>
  <c r="J295" i="9"/>
  <c r="I30" i="9"/>
  <c r="K176" i="8"/>
  <c r="J176" i="11"/>
  <c r="I230" i="12"/>
  <c r="L230" i="12"/>
  <c r="L176" i="12" s="1"/>
  <c r="K230" i="12"/>
  <c r="L176" i="15"/>
  <c r="L360" i="15" s="1"/>
  <c r="I230" i="15"/>
  <c r="I295" i="14"/>
  <c r="I176" i="14" s="1"/>
  <c r="I360" i="14" s="1"/>
  <c r="L30" i="14"/>
  <c r="I295" i="13"/>
  <c r="L30" i="13"/>
  <c r="I30" i="13"/>
  <c r="J30" i="13"/>
  <c r="K177" i="13"/>
  <c r="L30" i="18"/>
  <c r="J230" i="18"/>
  <c r="J176" i="18" s="1"/>
  <c r="K30" i="17"/>
  <c r="L176" i="17"/>
  <c r="L30" i="17"/>
  <c r="J176" i="17"/>
  <c r="L30" i="16"/>
  <c r="K30" i="16"/>
  <c r="J30" i="16"/>
  <c r="I30" i="16"/>
  <c r="I360" i="16" s="1"/>
  <c r="J230" i="12"/>
  <c r="J177" i="12"/>
  <c r="J176" i="12" s="1"/>
  <c r="J360" i="12" s="1"/>
  <c r="J177" i="1"/>
  <c r="K360" i="16"/>
  <c r="I176" i="16"/>
  <c r="L176" i="16"/>
  <c r="L360" i="16" s="1"/>
  <c r="J176" i="16"/>
  <c r="J360" i="16" s="1"/>
  <c r="K176" i="16"/>
  <c r="K176" i="17"/>
  <c r="K360" i="17" s="1"/>
  <c r="J30" i="17"/>
  <c r="I360" i="17"/>
  <c r="I176" i="17"/>
  <c r="K30" i="18"/>
  <c r="L177" i="18"/>
  <c r="L176" i="18" s="1"/>
  <c r="L360" i="18" s="1"/>
  <c r="J30" i="18"/>
  <c r="J360" i="18" s="1"/>
  <c r="K176" i="18"/>
  <c r="L30" i="19"/>
  <c r="I30" i="19"/>
  <c r="J176" i="19"/>
  <c r="J360" i="19" s="1"/>
  <c r="K360" i="19"/>
  <c r="L176" i="19"/>
  <c r="I176" i="19"/>
  <c r="L360" i="13"/>
  <c r="L176" i="13"/>
  <c r="I176" i="13"/>
  <c r="I360" i="13" s="1"/>
  <c r="J360" i="13"/>
  <c r="K176" i="13"/>
  <c r="K360" i="13" s="1"/>
  <c r="L360" i="14"/>
  <c r="K30" i="14"/>
  <c r="K176" i="14"/>
  <c r="J30" i="14"/>
  <c r="J360" i="14" s="1"/>
  <c r="J176" i="14"/>
  <c r="J176" i="15"/>
  <c r="I30" i="15"/>
  <c r="K30" i="15"/>
  <c r="I176" i="15"/>
  <c r="K176" i="15"/>
  <c r="J30" i="15"/>
  <c r="I176" i="12"/>
  <c r="K177" i="12"/>
  <c r="K176" i="12" s="1"/>
  <c r="I360" i="12"/>
  <c r="L360" i="12"/>
  <c r="K30" i="12"/>
  <c r="J360" i="11"/>
  <c r="K176" i="11"/>
  <c r="L177" i="11"/>
  <c r="L176" i="11" s="1"/>
  <c r="K30" i="11"/>
  <c r="K360" i="11" s="1"/>
  <c r="L30" i="11"/>
  <c r="L360" i="11" s="1"/>
  <c r="I176" i="11"/>
  <c r="I360" i="11" s="1"/>
  <c r="L176" i="8"/>
  <c r="L360" i="8" s="1"/>
  <c r="K360" i="8"/>
  <c r="K360" i="9"/>
  <c r="I360" i="9"/>
  <c r="L176" i="9"/>
  <c r="L360" i="9" s="1"/>
  <c r="K177" i="9"/>
  <c r="K176" i="9" s="1"/>
  <c r="J176" i="9"/>
  <c r="J360" i="9" s="1"/>
  <c r="J176" i="10"/>
  <c r="J360" i="10"/>
  <c r="K30" i="10"/>
  <c r="K360" i="10" s="1"/>
  <c r="K360" i="7"/>
  <c r="J176" i="7"/>
  <c r="J360" i="7" s="1"/>
  <c r="K177" i="7"/>
  <c r="K176" i="7" s="1"/>
  <c r="K176" i="6"/>
  <c r="K360" i="6" s="1"/>
  <c r="I176" i="6"/>
  <c r="I30" i="6"/>
  <c r="I30" i="5"/>
  <c r="K176" i="5"/>
  <c r="K360" i="5" s="1"/>
  <c r="J30" i="5"/>
  <c r="J360" i="5" s="1"/>
  <c r="J230" i="4"/>
  <c r="J176" i="4" s="1"/>
  <c r="L230" i="4"/>
  <c r="K230" i="4"/>
  <c r="I30" i="4"/>
  <c r="L295" i="4"/>
  <c r="K30" i="4"/>
  <c r="I176" i="4"/>
  <c r="J30" i="4"/>
  <c r="K177" i="4"/>
  <c r="K176" i="4" s="1"/>
  <c r="I360" i="3"/>
  <c r="L176" i="3"/>
  <c r="K176" i="3"/>
  <c r="J30" i="3"/>
  <c r="J360" i="3" s="1"/>
  <c r="L176" i="2"/>
  <c r="J30" i="2"/>
  <c r="J360" i="2" s="1"/>
  <c r="L360" i="2"/>
  <c r="K177" i="2"/>
  <c r="K176" i="2" s="1"/>
  <c r="K360" i="2" s="1"/>
  <c r="J176" i="2"/>
  <c r="I30" i="2"/>
  <c r="I360" i="2" s="1"/>
  <c r="I30" i="1"/>
  <c r="K30" i="1"/>
  <c r="L30" i="1"/>
  <c r="J30" i="1"/>
  <c r="J360" i="1" s="1"/>
  <c r="K176" i="1"/>
  <c r="I176" i="1"/>
  <c r="L360" i="19" l="1"/>
  <c r="L360" i="1"/>
  <c r="I360" i="1"/>
  <c r="K360" i="4"/>
  <c r="I360" i="4"/>
  <c r="L176" i="4"/>
  <c r="L360" i="4" s="1"/>
  <c r="I360" i="5"/>
  <c r="J360" i="15"/>
  <c r="I360" i="15"/>
  <c r="J360" i="17"/>
  <c r="L360" i="17"/>
  <c r="K360" i="18"/>
  <c r="I360" i="19"/>
  <c r="K360" i="14"/>
  <c r="K360" i="15"/>
  <c r="K360" i="12"/>
  <c r="I360" i="6"/>
  <c r="J360" i="4"/>
  <c r="K360" i="1"/>
</calcChain>
</file>

<file path=xl/sharedStrings.xml><?xml version="1.0" encoding="utf-8"?>
<sst xmlns="http://schemas.openxmlformats.org/spreadsheetml/2006/main" count="8507" uniqueCount="512">
  <si>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</si>
  <si>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</si>
  <si>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</si>
  <si>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</si>
  <si>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</si>
  <si>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</si>
  <si>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Vėžaičių pagrindinė mokykla, 191793430, Gargždų g. 28, LT-96216 Vėžaičiai.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</si>
  <si>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</si>
  <si>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</si>
  <si>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</si>
  <si>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</si>
  <si>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</si>
  <si>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</si>
  <si>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>2021.04.06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</si>
  <si>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</si>
  <si>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</si>
  <si>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</si>
  <si>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</si>
  <si>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</si>
  <si>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</si>
  <si>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</si>
  <si>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191793430</t>
  </si>
  <si>
    <t xml:space="preserve"> </t>
  </si>
  <si>
    <t>Programos</t>
  </si>
  <si>
    <t>1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</si>
  <si>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</si>
  <si>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</si>
  <si>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</si>
  <si>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</si>
  <si>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</si>
  <si>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</si>
  <si>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</si>
  <si>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</si>
  <si>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</si>
  <si>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</si>
  <si>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</si>
  <si>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</si>
  <si>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</si>
  <si>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</si>
  <si>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</si>
  <si>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</si>
  <si>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</si>
  <si>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</si>
  <si>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</si>
  <si>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</si>
  <si>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</si>
  <si>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</si>
  <si>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</si>
  <si>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</si>
  <si>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</si>
  <si>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</si>
  <si>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</si>
  <si>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</si>
  <si>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</si>
  <si>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</si>
  <si>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</si>
  <si>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</si>
  <si>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</si>
  <si>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</si>
  <si>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</si>
  <si>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</si>
  <si>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</si>
  <si>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</si>
  <si>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</si>
  <si>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</si>
  <si>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</si>
  <si>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</si>
  <si>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</si>
  <si>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</si>
  <si>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</si>
  <si>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</si>
  <si>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</si>
  <si>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</si>
  <si>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</si>
  <si>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</si>
  <si>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</si>
  <si>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</si>
  <si>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</si>
  <si>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</si>
  <si>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</si>
  <si>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</si>
  <si>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</si>
  <si>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</si>
  <si>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</si>
  <si>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</si>
  <si>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</si>
  <si>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</si>
  <si>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</si>
  <si>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</si>
  <si>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</si>
  <si>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</si>
  <si>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</si>
  <si>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</si>
  <si>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</si>
  <si>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</si>
  <si>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</si>
  <si>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</si>
  <si>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</si>
  <si>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</si>
  <si>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</si>
  <si>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</si>
  <si>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</si>
  <si>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</si>
  <si>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</si>
  <si>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</si>
  <si>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</si>
  <si>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</si>
  <si>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</si>
  <si>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</si>
  <si>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</si>
  <si>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</si>
  <si>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</si>
  <si>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</si>
  <si>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</si>
  <si>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</si>
  <si>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</si>
  <si>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</si>
  <si>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</si>
  <si>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</si>
  <si>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</si>
  <si>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</si>
  <si>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</si>
  <si>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</si>
  <si>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</si>
  <si>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</si>
  <si>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</si>
  <si>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</si>
  <si>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</si>
  <si>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</si>
  <si>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</si>
  <si>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</si>
  <si>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</si>
  <si>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</si>
  <si>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</si>
  <si>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</si>
  <si>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</si>
  <si>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</si>
  <si>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</si>
  <si>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</si>
  <si>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</si>
  <si>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</si>
  <si>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</si>
  <si>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</si>
  <si>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</si>
  <si>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</si>
  <si>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</si>
  <si>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</si>
  <si>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</si>
  <si>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</si>
  <si>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</si>
  <si>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</si>
  <si>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</si>
  <si>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</si>
  <si>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</si>
  <si>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</si>
  <si>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</si>
  <si>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</si>
  <si>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</si>
  <si>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</si>
  <si>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</si>
  <si>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</si>
  <si>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</si>
  <si>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</si>
  <si>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</si>
  <si>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</si>
  <si>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</si>
  <si>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</si>
  <si>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</si>
  <si>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</si>
  <si>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</si>
  <si>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</si>
  <si>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</si>
  <si>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</si>
  <si>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</si>
  <si>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</si>
  <si>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</si>
  <si>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</si>
  <si>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</si>
  <si>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</si>
  <si>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</si>
  <si>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</si>
  <si>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</si>
  <si>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</si>
  <si>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</si>
  <si>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</si>
  <si>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</si>
  <si>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</si>
  <si>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</si>
  <si>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</si>
  <si>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</si>
  <si>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</si>
  <si>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</si>
  <si>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</si>
  <si>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</si>
  <si>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</si>
  <si>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</si>
  <si>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</si>
  <si>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</si>
  <si>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</si>
  <si>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</si>
  <si>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</si>
  <si>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</si>
  <si>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</si>
  <si>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</si>
  <si>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</si>
  <si>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</si>
  <si>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</si>
  <si>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</si>
  <si>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</si>
  <si>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</si>
  <si>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</si>
  <si>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</si>
  <si>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</si>
  <si>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</si>
  <si>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</si>
  <si>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</si>
  <si>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</si>
  <si>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</si>
  <si>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</si>
  <si>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</si>
  <si>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</si>
  <si>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</si>
  <si>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</si>
  <si>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</si>
  <si>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</si>
  <si>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</si>
  <si>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</si>
  <si>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</si>
  <si>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</si>
  <si>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Dalia Baliutavičienė</t>
  </si>
  <si>
    <t xml:space="preserve">      (įstaigos vadovo ar jo įgalioto asmens pareigų  pavadinimas)</t>
  </si>
  <si>
    <t>(parašas)</t>
  </si>
  <si>
    <t>(vardas ir pavardė)</t>
  </si>
  <si>
    <t>Vyr. buhalterė</t>
  </si>
  <si>
    <t>Irma Žemgulienė</t>
  </si>
  <si>
    <t xml:space="preserve">  (vyriausiasis buhalteris (buhalteris)/centralizuotos apskaitos įstaigos vadovas arba jo įgaliotas asmuo</t>
  </si>
  <si>
    <t>SB</t>
  </si>
  <si>
    <t>Savivaldybės biudžeto lėšos</t>
  </si>
  <si>
    <t>1.4.4.28. Švietimo įstaigų patalpų remontas, mokyklinių autobusų remontas, buitinės, organizacinės technikos, mokymo priemonių įsigijimas</t>
  </si>
  <si>
    <t>Mokyklos, priskiriamos pagrindinės mokyklos tipui</t>
  </si>
  <si>
    <t>09</t>
  </si>
  <si>
    <t>02</t>
  </si>
  <si>
    <t>01</t>
  </si>
  <si>
    <t>Mokyklos, priskiriamos ikimokyklinio ugdymo mokyklos tipui</t>
  </si>
  <si>
    <t>1.3.3.24. Atsinaujinančių energijos išteklių panaudojimas Vėžaičių pagrindinėje mokykloje</t>
  </si>
  <si>
    <t>1.1.1.24. Bendrųjų ugdymo planų, ikimokyklinio ir priešmokyklinio ugdymo programos įgyvendinimas bei tinkamos ugdymo aplinkos užtikrinimas Vėžaičių pagrindinėje mokykloje</t>
  </si>
  <si>
    <t>Mokyklos, priskiriamos pradinės mokyklos tipui, kitos mokyklos, vykdančios priešmokyklinio ugdymo pr</t>
  </si>
  <si>
    <t>VBD</t>
  </si>
  <si>
    <t>Valstybės biudžeto specialioji tikslinė dotacija</t>
  </si>
  <si>
    <t>ML</t>
  </si>
  <si>
    <t>Mokymo lėšos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</si>
  <si>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</si>
  <si>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</si>
  <si>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</si>
  <si>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</si>
  <si>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</si>
  <si>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Klaipėdos r. Vėžaičių pagrindinė mokykla</t>
  </si>
  <si>
    <t>2018 m. vasario 6 d.</t>
  </si>
  <si>
    <t>(Įstaigos pavadinimas)</t>
  </si>
  <si>
    <t>įsakymu Nr.(5.1.1) AV - 306</t>
  </si>
  <si>
    <t>191793430, Gargždų g. 28, LT-96216 Vėžaičiai, Klaipėdos r.</t>
  </si>
  <si>
    <t>(Registracijos kodas ir buveinės adresas)</t>
  </si>
  <si>
    <t>Metinė, ketvirtinė, mėnesinė</t>
  </si>
  <si>
    <t xml:space="preserve"> PAŽYMA APIE PAJAMAS UŽ PASLAUGAS IR NUOMĄ  2021 M. KOVO 31 D. 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</si>
  <si>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</si>
  <si>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</si>
  <si>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</si>
  <si>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</si>
  <si>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</si>
  <si>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</si>
  <si>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</si>
  <si>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</si>
  <si>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</si>
  <si>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</si>
  <si>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</si>
  <si>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</si>
  <si>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</si>
  <si>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</si>
  <si>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</si>
  <si>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</si>
  <si>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</si>
  <si>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</si>
  <si>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</si>
  <si>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</si>
  <si>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</si>
  <si>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</si>
  <si>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</si>
  <si>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</si>
  <si>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</si>
  <si>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</si>
  <si>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</si>
  <si>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</si>
  <si>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</si>
  <si>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</si>
  <si>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</si>
  <si>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</si>
  <si>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</si>
  <si>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</si>
  <si>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</si>
  <si>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Vėžaičių pagrindinė mokykla, 191793430</t>
  </si>
  <si>
    <t>(įstaigos pavadinimas, kodas)</t>
  </si>
  <si>
    <t>SAVIVALDYBĖS BIUDŽETINIŲ ĮSTAIGŲ  PAJAMŲ ĮMOKŲ ATASKAITA UŽ  2021 METŲ I KETVIRTĮ</t>
  </si>
  <si>
    <t xml:space="preserve">2021-04-01 Nr. </t>
  </si>
  <si>
    <t>(data)</t>
  </si>
  <si>
    <t>Vėžaičiai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</si>
  <si>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</si>
  <si>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</si>
  <si>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</si>
  <si>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</si>
  <si>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</si>
  <si>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</si>
  <si>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</si>
  <si>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</si>
  <si>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</si>
  <si>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</si>
  <si>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</si>
  <si>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</si>
  <si>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</si>
  <si>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</si>
  <si>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</si>
  <si>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Forma Nr. B-2   metinė, ketvirtinė                                                  patvirtinta Klaipėdos rajono savivaldybės administracijos direktoriaus  2020 m.  balandžio  1 d. įsakymu Nr AV-724</t>
  </si>
  <si>
    <t>Klaipėdos r. Vėžaičių pagrindinė mokykla, 191793430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</si>
  <si>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</si>
  <si>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</si>
  <si>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</si>
  <si>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</si>
  <si>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</si>
  <si>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</si>
  <si>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</si>
  <si>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</si>
  <si>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</si>
  <si>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</si>
  <si>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</si>
  <si>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 xml:space="preserve">Programa: 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</si>
  <si>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</si>
  <si>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</si>
  <si>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</si>
  <si>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</si>
  <si>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</si>
  <si>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</si>
  <si>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</si>
  <si>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</si>
  <si>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</si>
  <si>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</si>
  <si>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</si>
  <si>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</si>
  <si>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</si>
  <si>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</si>
  <si>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</si>
  <si>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</si>
  <si>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</si>
  <si>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</si>
  <si>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</si>
  <si>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</si>
  <si>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</si>
  <si>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</si>
  <si>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</si>
  <si>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</si>
  <si>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</si>
  <si>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</si>
  <si>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</si>
  <si>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</si>
  <si>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</si>
  <si>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</si>
  <si>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</si>
  <si>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</si>
  <si>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</si>
  <si>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kitoms išmo-koms</t>
  </si>
  <si>
    <t>Klaipėdos rajonas Vėžaičių pagrindinė mokykla</t>
  </si>
  <si>
    <t>Pareigybės pavadinimas</t>
  </si>
  <si>
    <t>pareigybių skaičius</t>
  </si>
  <si>
    <t>1.</t>
  </si>
  <si>
    <t>Bendrojo ugdymo mokytojas</t>
  </si>
  <si>
    <t>2.</t>
  </si>
  <si>
    <t>Mokytojo padėjėjas</t>
  </si>
  <si>
    <t>3.</t>
  </si>
  <si>
    <t xml:space="preserve">Specialusis pedagogas </t>
  </si>
  <si>
    <t>4.</t>
  </si>
  <si>
    <t>Įrenginių techninės priežiūros ir remonto inžinierius</t>
  </si>
  <si>
    <t>Direktorė .......................................................................</t>
  </si>
  <si>
    <t>Vardas, pavardė</t>
  </si>
  <si>
    <t>Vyr. buhalterė  ........................................................</t>
  </si>
  <si>
    <t>`</t>
  </si>
  <si>
    <t xml:space="preserve">PAŽYMA APIE NEUŽIMTAS PAREIGYBES  2021 m. kovo 31 d.                         </t>
  </si>
  <si>
    <t>5.</t>
  </si>
  <si>
    <t>IKIMOKYKLINIŲ, VISŲ TIPŲ BENDROJO UGDYMO MOKYKLŲ, KITŲ ŠVIETIMO ĮSTAIGŲ TINKLO, KONTINGENTO, ETATŲ  IR IŠLAIDŲ DARBO UŽMOKESČIUI  PLANO ĮVYKDYMO ATASKAITA 2021 m. kovo  mėn. 31 d.</t>
  </si>
  <si>
    <t>IKIMOKYKLINIŲ, VISŲ TIPŲ BENDROJO UGDYMO MOKYKLŲ, KITŲ ŠVIETIMO ĮSTAIGŲ TINKLO, KONTINGENTO, ETATŲ  IR IŠLAIDŲ DARBO UŽMOKESČIUI  PLANO ĮVYKDYMO ATASKAITA 2021 m. kovo mėn. 31 d.</t>
  </si>
  <si>
    <t>Vėžaičių pagrindinė mokykla</t>
  </si>
  <si>
    <t>Klaipėdos raj.savivaldybės administracijos (Biudžeto ir ekonomikos skyriui)</t>
  </si>
  <si>
    <t>PAŽYMA DĖL GAUTINŲ, GAUTŲ IR GRĄŽINTINŲ FINANSAVIMO SUMŲ</t>
  </si>
  <si>
    <t>2021 Nr.______</t>
  </si>
  <si>
    <t>Gargždų g. 28, LT-96216 Vėžaičiai.</t>
  </si>
  <si>
    <t>Ataskaitinis laikotarpis:</t>
  </si>
  <si>
    <t>2021-03-31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</si>
  <si>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</si>
  <si>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</si>
  <si>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</si>
  <si>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</si>
  <si>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</si>
  <si>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</si>
  <si>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</si>
  <si>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</si>
  <si>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09.01.01.01.</t>
  </si>
  <si>
    <t>09.01.02.01.</t>
  </si>
  <si>
    <t>09.02.01.01.</t>
  </si>
  <si>
    <t>ML(COVID)</t>
  </si>
  <si>
    <t>Atsargoms</t>
  </si>
  <si>
    <t>(Parašas) (Vardas ir pavardė)</t>
  </si>
  <si>
    <t>Skalbėjas</t>
  </si>
  <si>
    <t>P A T V I R T I N T A</t>
  </si>
  <si>
    <t>2020 m. kovo 24  d.</t>
  </si>
  <si>
    <t>įsakymu Nr. (5.1.1 E) AV-659</t>
  </si>
  <si>
    <t>Klaipėdos rajono Vėžaičių pagrindinė mokykla</t>
  </si>
  <si>
    <t>PAŽYMA PRIE MOKĖTINŲ SUMŲ 2021 M. KOVO 31 D. ATASKAITOS 9 PRIEDO</t>
  </si>
  <si>
    <t xml:space="preserve">  Metinė, ketvirtinė</t>
  </si>
  <si>
    <t xml:space="preserve">          Mokėtinos sumos</t>
  </si>
  <si>
    <t xml:space="preserve">Iš viso  </t>
  </si>
  <si>
    <t xml:space="preserve"> biudžeto lėšos</t>
  </si>
  <si>
    <t xml:space="preserve">savivaldybės
 biudžeto </t>
  </si>
  <si>
    <t>valstybės funkcijos</t>
  </si>
  <si>
    <t>mokymo lėšos</t>
  </si>
  <si>
    <t>lėšos už paslaugas ir nuomą</t>
  </si>
  <si>
    <t xml:space="preserve">ES struktūrinių fondų/valstybės biudžeto </t>
  </si>
  <si>
    <t>ES/VBES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</si>
  <si>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</si>
  <si>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</si>
  <si>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</si>
  <si>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</si>
  <si>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</si>
  <si>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</si>
  <si>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</si>
  <si>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>2.2.1.1.1.1.</t>
  </si>
  <si>
    <t>Mityba</t>
  </si>
  <si>
    <t>2.2.1.1.1.2.</t>
  </si>
  <si>
    <t xml:space="preserve">Medikamentų įsigijimo išlaidos </t>
  </si>
  <si>
    <t>2.2.1.1.1.5.</t>
  </si>
  <si>
    <t>Ryšių paslaugų įsigijimo išlaidos</t>
  </si>
  <si>
    <t>2.2.1.1.1.6.</t>
  </si>
  <si>
    <t>Transporto išlaikymo išlaidos</t>
  </si>
  <si>
    <t>2.2.1.1.1.7.</t>
  </si>
  <si>
    <t>Aprangos ir patalynės įsigijimo išlaidos</t>
  </si>
  <si>
    <t>2.2.1.1.1.11.</t>
  </si>
  <si>
    <t>2.2.1.1.1.12.</t>
  </si>
  <si>
    <t>2.2.1.1.1.14.</t>
  </si>
  <si>
    <t>Materialiojo ir nemat.turto nuomos išlaidos</t>
  </si>
  <si>
    <t>2.2.1.1.1.15.</t>
  </si>
  <si>
    <t xml:space="preserve">Mat. turto paprastojo remonto išlaidos </t>
  </si>
  <si>
    <t>2.2.1.1.1.16</t>
  </si>
  <si>
    <t>2.2.1.1.1.20</t>
  </si>
  <si>
    <t>Komunalinės paslaugos</t>
  </si>
  <si>
    <t>šildymas</t>
  </si>
  <si>
    <t>elektros energija</t>
  </si>
  <si>
    <t>vandentiekiui, kanalizacija</t>
  </si>
  <si>
    <t xml:space="preserve">komunalinių atliekų tvarkymas </t>
  </si>
  <si>
    <t>2.2.1.1.1.21.</t>
  </si>
  <si>
    <t>2.2.1.1.1.22.</t>
  </si>
  <si>
    <t>2.2.1.1.1.30</t>
  </si>
  <si>
    <t>2.7.3.1.1.1.</t>
  </si>
  <si>
    <t>Iš viso:</t>
  </si>
  <si>
    <t xml:space="preserve">  (parašas)</t>
  </si>
  <si>
    <t xml:space="preserve">                                  (vardas ir pavardė)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</si>
  <si>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</si>
  <si>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</si>
  <si>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</si>
  <si>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</si>
  <si>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</si>
  <si>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2021 m. kovo mėn. 31 d.</t>
  </si>
  <si>
    <t xml:space="preserve">     </t>
  </si>
  <si>
    <t xml:space="preserve">                          2021.04.08 Nr.________________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</si>
  <si>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</si>
  <si>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</si>
  <si>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</si>
  <si>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</si>
  <si>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</si>
  <si>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</si>
  <si>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</si>
  <si>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</si>
  <si>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</si>
  <si>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</si>
  <si>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</si>
  <si>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</si>
  <si>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</si>
  <si>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</si>
  <si>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</si>
  <si>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</si>
  <si>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</si>
  <si>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</si>
  <si>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</si>
  <si>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</si>
  <si>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</si>
  <si>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</si>
  <si>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</si>
  <si>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</si>
  <si>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</si>
  <si>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</si>
  <si>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</si>
  <si>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</si>
  <si>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</si>
  <si>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</si>
  <si>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</si>
  <si>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</si>
  <si>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</si>
  <si>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</si>
  <si>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</si>
  <si>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</si>
  <si>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</si>
  <si>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</si>
  <si>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</si>
  <si>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</si>
  <si>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2021-04-08 Nr.______</t>
  </si>
  <si>
    <t>Mokymo lėšos C</t>
  </si>
  <si>
    <t>2021.04.08 Nr.________________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</si>
</sst>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8"/>
      <color indexed="8"/>
      <name val="Times New Roman"/>
      <family val="1"/>
      <charset val="186"/>
    </font>
    <font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6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 applyFill="0" applyProtection="0"/>
    <xf numFmtId="0" fontId="47" fillId="0" borderId="0"/>
    <xf numFmtId="0" fontId="50" fillId="0" borderId="0"/>
    <xf numFmtId="0" fontId="47" fillId="0" borderId="0"/>
    <xf numFmtId="0" fontId="35" fillId="0" borderId="0"/>
    <xf numFmtId="0" fontId="50" fillId="0" borderId="0"/>
  </cellStyleXfs>
  <cellXfs count="776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Fill="1" applyAlignment="1" applyProtection="1">
      <alignment horizontal="right" vertical="center"/>
    </xf>
    <xf numFmtId="0" fontId="23" fillId="0" borderId="0" xfId="0" applyFont="1" applyFill="1" applyAlignment="1" applyProtection="1">
      <alignment vertical="center"/>
    </xf>
    <xf numFmtId="164" fontId="23" fillId="0" borderId="0" xfId="0" applyNumberFormat="1" applyFont="1" applyFill="1" applyAlignment="1" applyProtection="1">
      <alignment horizontal="left" vertical="center" wrapText="1"/>
    </xf>
    <xf numFmtId="164" fontId="23" fillId="0" borderId="0" xfId="0" applyNumberFormat="1" applyFont="1" applyFill="1" applyAlignment="1" applyProtection="1">
      <alignment horizontal="right" vertical="center"/>
    </xf>
    <xf numFmtId="0" fontId="23" fillId="0" borderId="0" xfId="0" applyFont="1" applyFill="1" applyProtection="1"/>
    <xf numFmtId="0" fontId="24" fillId="0" borderId="0" xfId="0" applyFont="1" applyFill="1" applyAlignment="1" applyProtection="1">
      <alignment horizontal="center" vertical="center"/>
    </xf>
    <xf numFmtId="0" fontId="25" fillId="0" borderId="0" xfId="0" applyFont="1" applyFill="1" applyProtection="1"/>
    <xf numFmtId="164" fontId="23" fillId="0" borderId="0" xfId="0" applyNumberFormat="1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wrapText="1"/>
    </xf>
    <xf numFmtId="0" fontId="23" fillId="0" borderId="0" xfId="0" applyFont="1" applyFill="1" applyAlignment="1" applyProtection="1">
      <alignment horizontal="center" wrapText="1"/>
    </xf>
    <xf numFmtId="0" fontId="27" fillId="0" borderId="6" xfId="0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32" fillId="0" borderId="0" xfId="0" applyFont="1" applyFill="1" applyAlignment="1" applyProtection="1">
      <alignment horizontal="left" vertical="center" wrapText="1"/>
    </xf>
    <xf numFmtId="0" fontId="8" fillId="0" borderId="5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top"/>
    </xf>
    <xf numFmtId="0" fontId="34" fillId="0" borderId="0" xfId="0" applyFont="1" applyFill="1" applyAlignment="1" applyProtection="1">
      <alignment horizontal="center" vertical="top"/>
    </xf>
    <xf numFmtId="0" fontId="34" fillId="0" borderId="6" xfId="0" applyFont="1" applyFill="1" applyBorder="1" applyAlignment="1" applyProtection="1">
      <alignment horizontal="center" vertical="top"/>
    </xf>
    <xf numFmtId="0" fontId="27" fillId="0" borderId="0" xfId="0" applyFont="1" applyFill="1" applyAlignment="1" applyProtection="1">
      <alignment horizontal="center"/>
    </xf>
    <xf numFmtId="0" fontId="33" fillId="0" borderId="5" xfId="0" applyFont="1" applyFill="1" applyBorder="1" applyAlignment="1" applyProtection="1">
      <alignment horizontal="center" vertical="top"/>
    </xf>
    <xf numFmtId="0" fontId="36" fillId="0" borderId="0" xfId="0" applyFont="1"/>
    <xf numFmtId="0" fontId="36" fillId="0" borderId="0" xfId="0" applyFont="1" applyAlignment="1"/>
    <xf numFmtId="0" fontId="37" fillId="0" borderId="17" xfId="0" applyFont="1" applyBorder="1" applyAlignment="1">
      <alignment horizontal="center"/>
    </xf>
    <xf numFmtId="0" fontId="36" fillId="0" borderId="0" xfId="0" applyFont="1" applyBorder="1" applyAlignment="1"/>
    <xf numFmtId="0" fontId="38" fillId="0" borderId="0" xfId="0" applyFont="1" applyAlignment="1"/>
    <xf numFmtId="0" fontId="38" fillId="0" borderId="0" xfId="0" applyFont="1" applyAlignment="1">
      <alignment horizontal="left"/>
    </xf>
    <xf numFmtId="14" fontId="40" fillId="0" borderId="16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6" fillId="0" borderId="0" xfId="0" applyFont="1" applyBorder="1"/>
    <xf numFmtId="0" fontId="36" fillId="0" borderId="20" xfId="0" applyFont="1" applyBorder="1"/>
    <xf numFmtId="0" fontId="36" fillId="0" borderId="17" xfId="0" applyFont="1" applyBorder="1"/>
    <xf numFmtId="0" fontId="36" fillId="0" borderId="21" xfId="0" applyFont="1" applyBorder="1"/>
    <xf numFmtId="0" fontId="38" fillId="0" borderId="20" xfId="0" applyFont="1" applyBorder="1"/>
    <xf numFmtId="0" fontId="38" fillId="0" borderId="22" xfId="0" applyFont="1" applyBorder="1" applyAlignment="1">
      <alignment horizontal="center"/>
    </xf>
    <xf numFmtId="0" fontId="36" fillId="0" borderId="23" xfId="0" applyFont="1" applyBorder="1"/>
    <xf numFmtId="0" fontId="36" fillId="0" borderId="24" xfId="0" applyFont="1" applyBorder="1"/>
    <xf numFmtId="0" fontId="38" fillId="0" borderId="27" xfId="0" applyFont="1" applyBorder="1" applyAlignment="1">
      <alignment horizontal="center"/>
    </xf>
    <xf numFmtId="0" fontId="38" fillId="0" borderId="0" xfId="0" applyFont="1" applyBorder="1" applyAlignment="1"/>
    <xf numFmtId="0" fontId="38" fillId="0" borderId="23" xfId="0" applyFont="1" applyBorder="1"/>
    <xf numFmtId="0" fontId="36" fillId="0" borderId="25" xfId="0" applyFont="1" applyBorder="1"/>
    <xf numFmtId="0" fontId="36" fillId="0" borderId="16" xfId="0" applyFont="1" applyBorder="1"/>
    <xf numFmtId="0" fontId="36" fillId="0" borderId="26" xfId="0" applyFont="1" applyBorder="1"/>
    <xf numFmtId="2" fontId="36" fillId="0" borderId="22" xfId="0" applyNumberFormat="1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40" fillId="0" borderId="0" xfId="0" applyFont="1"/>
    <xf numFmtId="0" fontId="42" fillId="0" borderId="0" xfId="0" applyFont="1"/>
    <xf numFmtId="0" fontId="40" fillId="0" borderId="0" xfId="0" applyFont="1" applyFill="1" applyAlignment="1">
      <alignment horizontal="left" wrapText="1"/>
    </xf>
    <xf numFmtId="0" fontId="40" fillId="0" borderId="0" xfId="0" applyFont="1" applyFill="1" applyAlignment="1">
      <alignment wrapText="1"/>
    </xf>
    <xf numFmtId="0" fontId="38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Border="1"/>
    <xf numFmtId="0" fontId="40" fillId="0" borderId="0" xfId="0" applyFont="1" applyBorder="1"/>
    <xf numFmtId="0" fontId="40" fillId="0" borderId="0" xfId="0" applyFont="1" applyFill="1" applyBorder="1" applyAlignment="1">
      <alignment horizontal="left" wrapText="1"/>
    </xf>
    <xf numFmtId="0" fontId="44" fillId="0" borderId="0" xfId="0" applyFont="1" applyBorder="1" applyAlignment="1"/>
    <xf numFmtId="0" fontId="45" fillId="0" borderId="0" xfId="0" applyFont="1" applyAlignment="1">
      <alignment wrapText="1"/>
    </xf>
    <xf numFmtId="0" fontId="45" fillId="0" borderId="0" xfId="0" applyFont="1" applyAlignment="1"/>
    <xf numFmtId="0" fontId="38" fillId="0" borderId="0" xfId="0" applyFont="1" applyFill="1"/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5" fillId="0" borderId="0" xfId="0" applyFont="1"/>
    <xf numFmtId="0" fontId="46" fillId="0" borderId="0" xfId="0" applyFont="1"/>
    <xf numFmtId="0" fontId="40" fillId="0" borderId="0" xfId="0" applyFont="1" applyBorder="1" applyAlignment="1">
      <alignment horizontal="right"/>
    </xf>
    <xf numFmtId="0" fontId="35" fillId="0" borderId="25" xfId="0" applyFont="1" applyBorder="1" applyAlignment="1">
      <alignment wrapText="1"/>
    </xf>
    <xf numFmtId="0" fontId="35" fillId="0" borderId="16" xfId="0" applyFont="1" applyBorder="1" applyAlignment="1">
      <alignment wrapText="1"/>
    </xf>
    <xf numFmtId="0" fontId="35" fillId="0" borderId="26" xfId="0" applyFont="1" applyBorder="1" applyAlignment="1">
      <alignment wrapText="1"/>
    </xf>
    <xf numFmtId="0" fontId="37" fillId="0" borderId="32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 horizontal="left" vertical="center"/>
    </xf>
    <xf numFmtId="2" fontId="39" fillId="0" borderId="32" xfId="0" quotePrefix="1" applyNumberFormat="1" applyFont="1" applyBorder="1" applyAlignment="1">
      <alignment horizontal="center"/>
    </xf>
    <xf numFmtId="2" fontId="39" fillId="0" borderId="32" xfId="0" applyNumberFormat="1" applyFont="1" applyBorder="1" applyAlignment="1">
      <alignment horizontal="center"/>
    </xf>
    <xf numFmtId="0" fontId="39" fillId="0" borderId="32" xfId="0" applyFont="1" applyBorder="1"/>
    <xf numFmtId="2" fontId="39" fillId="0" borderId="32" xfId="0" applyNumberFormat="1" applyFont="1" applyBorder="1"/>
    <xf numFmtId="0" fontId="37" fillId="0" borderId="32" xfId="0" applyFont="1" applyBorder="1" applyAlignment="1">
      <alignment horizontal="left" vertical="top" wrapText="1"/>
    </xf>
    <xf numFmtId="0" fontId="39" fillId="0" borderId="32" xfId="0" quotePrefix="1" applyNumberFormat="1" applyFont="1" applyBorder="1" applyAlignment="1">
      <alignment horizontal="center"/>
    </xf>
    <xf numFmtId="0" fontId="39" fillId="0" borderId="32" xfId="0" applyNumberFormat="1" applyFont="1" applyBorder="1" applyAlignment="1">
      <alignment horizontal="center"/>
    </xf>
    <xf numFmtId="0" fontId="40" fillId="0" borderId="32" xfId="0" applyFont="1" applyBorder="1"/>
    <xf numFmtId="0" fontId="38" fillId="0" borderId="32" xfId="0" applyFont="1" applyBorder="1" applyAlignment="1">
      <alignment horizontal="right" vertical="center" wrapText="1"/>
    </xf>
    <xf numFmtId="0" fontId="42" fillId="0" borderId="31" xfId="0" quotePrefix="1" applyNumberFormat="1" applyFont="1" applyBorder="1" applyAlignment="1">
      <alignment horizontal="center"/>
    </xf>
    <xf numFmtId="2" fontId="42" fillId="0" borderId="31" xfId="0" quotePrefix="1" applyNumberFormat="1" applyFont="1" applyBorder="1" applyAlignment="1">
      <alignment horizontal="center"/>
    </xf>
    <xf numFmtId="0" fontId="42" fillId="0" borderId="0" xfId="0" applyFont="1" applyBorder="1"/>
    <xf numFmtId="0" fontId="44" fillId="0" borderId="0" xfId="1" applyFont="1" applyFill="1" applyAlignment="1"/>
    <xf numFmtId="0" fontId="40" fillId="0" borderId="16" xfId="0" applyFont="1" applyBorder="1"/>
    <xf numFmtId="0" fontId="44" fillId="0" borderId="0" xfId="1" applyFont="1" applyFill="1" applyBorder="1"/>
    <xf numFmtId="0" fontId="44" fillId="0" borderId="0" xfId="0" applyFont="1" applyFill="1"/>
    <xf numFmtId="0" fontId="40" fillId="0" borderId="0" xfId="1" applyFont="1" applyFill="1" applyAlignment="1">
      <alignment vertical="top" wrapText="1"/>
    </xf>
    <xf numFmtId="0" fontId="40" fillId="0" borderId="0" xfId="0" applyFont="1" applyAlignment="1">
      <alignment horizontal="center" vertical="top"/>
    </xf>
    <xf numFmtId="0" fontId="40" fillId="0" borderId="0" xfId="1" applyFont="1" applyFill="1" applyBorder="1" applyAlignment="1">
      <alignment vertical="top"/>
    </xf>
    <xf numFmtId="0" fontId="44" fillId="0" borderId="0" xfId="1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4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0" fillId="0" borderId="0" xfId="0" applyFont="1" applyFill="1" applyAlignment="1"/>
    <xf numFmtId="0" fontId="40" fillId="0" borderId="0" xfId="1" applyFont="1" applyBorder="1"/>
    <xf numFmtId="0" fontId="44" fillId="0" borderId="0" xfId="1" applyFont="1" applyBorder="1"/>
    <xf numFmtId="0" fontId="44" fillId="0" borderId="0" xfId="0" applyFont="1"/>
    <xf numFmtId="0" fontId="44" fillId="0" borderId="0" xfId="1" applyFont="1" applyBorder="1" applyAlignment="1">
      <alignment horizontal="center"/>
    </xf>
    <xf numFmtId="0" fontId="40" fillId="0" borderId="0" xfId="1" applyFont="1" applyFill="1" applyAlignment="1">
      <alignment horizontal="center" vertical="top" wrapText="1"/>
    </xf>
    <xf numFmtId="0" fontId="40" fillId="0" borderId="0" xfId="1" applyFont="1" applyBorder="1" applyAlignment="1">
      <alignment horizontal="center" vertical="top"/>
    </xf>
    <xf numFmtId="0" fontId="44" fillId="0" borderId="0" xfId="1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0" xfId="1" applyFont="1" applyBorder="1" applyAlignment="1">
      <alignment horizontal="center" vertical="top"/>
    </xf>
    <xf numFmtId="0" fontId="48" fillId="0" borderId="0" xfId="0" applyFont="1"/>
    <xf numFmtId="0" fontId="39" fillId="0" borderId="0" xfId="0" applyFont="1" applyProtection="1">
      <protection locked="0"/>
    </xf>
    <xf numFmtId="0" fontId="39" fillId="0" borderId="0" xfId="0" applyFont="1"/>
    <xf numFmtId="0" fontId="51" fillId="0" borderId="0" xfId="2" applyFo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0" xfId="0" applyFont="1" applyAlignment="1">
      <alignment wrapText="1"/>
    </xf>
    <xf numFmtId="0" fontId="52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0" fontId="53" fillId="0" borderId="0" xfId="2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55" fillId="0" borderId="29" xfId="0" applyFont="1" applyBorder="1" applyProtection="1">
      <protection locked="0"/>
    </xf>
    <xf numFmtId="0" fontId="55" fillId="0" borderId="32" xfId="0" applyFont="1" applyBorder="1" applyProtection="1">
      <protection locked="0"/>
    </xf>
    <xf numFmtId="0" fontId="37" fillId="0" borderId="0" xfId="0" applyFont="1" applyProtection="1">
      <protection locked="0"/>
    </xf>
    <xf numFmtId="1" fontId="57" fillId="0" borderId="0" xfId="0" applyNumberFormat="1" applyFont="1" applyProtection="1">
      <protection locked="0"/>
    </xf>
    <xf numFmtId="0" fontId="52" fillId="0" borderId="32" xfId="5" applyFont="1" applyBorder="1" applyAlignment="1" applyProtection="1">
      <alignment horizontal="center" vertical="center" wrapText="1"/>
      <protection locked="0"/>
    </xf>
    <xf numFmtId="0" fontId="58" fillId="0" borderId="32" xfId="3" applyFont="1" applyBorder="1" applyAlignment="1" applyProtection="1">
      <alignment horizontal="center" vertical="top" wrapText="1"/>
      <protection locked="0"/>
    </xf>
    <xf numFmtId="0" fontId="58" fillId="0" borderId="29" xfId="5" applyFont="1" applyBorder="1" applyAlignment="1" applyProtection="1">
      <alignment horizontal="center" vertical="top" wrapText="1"/>
      <protection locked="0"/>
    </xf>
    <xf numFmtId="0" fontId="58" fillId="0" borderId="32" xfId="0" applyFont="1" applyBorder="1" applyAlignment="1" applyProtection="1">
      <alignment vertical="top"/>
      <protection locked="0"/>
    </xf>
    <xf numFmtId="0" fontId="37" fillId="0" borderId="23" xfId="0" applyFont="1" applyBorder="1" applyProtection="1">
      <protection locked="0"/>
    </xf>
    <xf numFmtId="164" fontId="56" fillId="0" borderId="0" xfId="4" applyNumberFormat="1" applyFont="1" applyAlignment="1" applyProtection="1">
      <alignment horizontal="center"/>
      <protection locked="0"/>
    </xf>
    <xf numFmtId="0" fontId="39" fillId="0" borderId="32" xfId="3" applyFont="1" applyBorder="1" applyAlignment="1" applyProtection="1">
      <alignment vertical="center" wrapText="1"/>
      <protection locked="0"/>
    </xf>
    <xf numFmtId="0" fontId="39" fillId="0" borderId="32" xfId="3" applyFont="1" applyBorder="1" applyProtection="1">
      <protection locked="0"/>
    </xf>
    <xf numFmtId="0" fontId="39" fillId="0" borderId="29" xfId="3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left"/>
      <protection locked="0"/>
    </xf>
    <xf numFmtId="0" fontId="39" fillId="0" borderId="32" xfId="3" applyFont="1" applyBorder="1" applyAlignment="1" applyProtection="1">
      <alignment horizontal="right"/>
      <protection locked="0"/>
    </xf>
    <xf numFmtId="0" fontId="39" fillId="0" borderId="29" xfId="3" applyFont="1" applyBorder="1" applyAlignment="1" applyProtection="1">
      <alignment horizontal="right"/>
      <protection locked="0"/>
    </xf>
    <xf numFmtId="0" fontId="40" fillId="0" borderId="32" xfId="0" applyFont="1" applyBorder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164" fontId="59" fillId="0" borderId="0" xfId="4" applyNumberFormat="1" applyFont="1" applyProtection="1">
      <protection locked="0"/>
    </xf>
    <xf numFmtId="164" fontId="59" fillId="0" borderId="0" xfId="4" applyNumberFormat="1" applyFont="1" applyAlignment="1" applyProtection="1">
      <alignment horizontal="left"/>
      <protection locked="0"/>
    </xf>
    <xf numFmtId="164" fontId="59" fillId="0" borderId="0" xfId="4" applyNumberFormat="1" applyFont="1" applyAlignment="1" applyProtection="1">
      <alignment horizontal="center"/>
      <protection locked="0"/>
    </xf>
    <xf numFmtId="0" fontId="40" fillId="0" borderId="32" xfId="0" applyFont="1" applyBorder="1" applyProtection="1">
      <protection locked="0"/>
    </xf>
    <xf numFmtId="1" fontId="57" fillId="0" borderId="32" xfId="0" applyNumberFormat="1" applyFont="1" applyBorder="1" applyProtection="1">
      <protection locked="0"/>
    </xf>
    <xf numFmtId="0" fontId="39" fillId="0" borderId="0" xfId="3" applyFont="1" applyAlignment="1" applyProtection="1">
      <alignment vertical="center" wrapText="1"/>
      <protection locked="0"/>
    </xf>
    <xf numFmtId="0" fontId="37" fillId="0" borderId="0" xfId="3" applyFont="1" applyAlignment="1" applyProtection="1">
      <alignment horizontal="center" vertical="center"/>
      <protection locked="0"/>
    </xf>
    <xf numFmtId="0" fontId="39" fillId="0" borderId="0" xfId="3" applyFont="1" applyProtection="1">
      <protection locked="0"/>
    </xf>
    <xf numFmtId="164" fontId="51" fillId="0" borderId="0" xfId="4" applyNumberFormat="1" applyFont="1" applyProtection="1">
      <protection locked="0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7" fillId="0" borderId="41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center" vertical="center" wrapText="1"/>
      <protection locked="0"/>
    </xf>
    <xf numFmtId="0" fontId="37" fillId="0" borderId="42" xfId="0" applyFont="1" applyBorder="1" applyAlignment="1" applyProtection="1">
      <alignment horizontal="center" vertical="center" wrapText="1"/>
      <protection locked="0"/>
    </xf>
    <xf numFmtId="0" fontId="37" fillId="0" borderId="40" xfId="0" applyFont="1" applyBorder="1" applyAlignment="1">
      <alignment horizontal="center" wrapText="1"/>
    </xf>
    <xf numFmtId="0" fontId="37" fillId="0" borderId="41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6" xfId="0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40" xfId="0" applyFont="1" applyBorder="1" applyAlignment="1">
      <alignment wrapText="1"/>
    </xf>
    <xf numFmtId="0" fontId="47" fillId="0" borderId="46" xfId="0" applyFont="1" applyBorder="1" applyAlignment="1">
      <alignment horizontal="right" wrapText="1"/>
    </xf>
    <xf numFmtId="2" fontId="47" fillId="0" borderId="32" xfId="0" applyNumberFormat="1" applyFont="1" applyBorder="1" applyAlignment="1">
      <alignment horizontal="right" wrapText="1"/>
    </xf>
    <xf numFmtId="2" fontId="47" fillId="0" borderId="29" xfId="0" applyNumberFormat="1" applyFont="1" applyBorder="1" applyAlignment="1">
      <alignment horizontal="right" wrapText="1"/>
    </xf>
    <xf numFmtId="2" fontId="47" fillId="0" borderId="42" xfId="0" applyNumberFormat="1" applyFont="1" applyBorder="1" applyAlignment="1">
      <alignment horizontal="right" wrapText="1"/>
    </xf>
    <xf numFmtId="2" fontId="47" fillId="0" borderId="41" xfId="0" applyNumberFormat="1" applyFont="1" applyBorder="1" applyAlignment="1">
      <alignment horizontal="right" wrapText="1"/>
    </xf>
    <xf numFmtId="4" fontId="47" fillId="5" borderId="43" xfId="0" applyNumberFormat="1" applyFont="1" applyFill="1" applyBorder="1" applyAlignment="1">
      <alignment horizontal="right" wrapText="1"/>
    </xf>
    <xf numFmtId="0" fontId="61" fillId="0" borderId="40" xfId="0" applyFont="1" applyBorder="1" applyAlignment="1">
      <alignment horizontal="left" wrapText="1"/>
    </xf>
    <xf numFmtId="0" fontId="47" fillId="0" borderId="41" xfId="0" applyFont="1" applyBorder="1" applyAlignment="1">
      <alignment horizontal="right" wrapText="1"/>
    </xf>
    <xf numFmtId="0" fontId="47" fillId="0" borderId="40" xfId="0" applyFont="1" applyBorder="1" applyAlignment="1">
      <alignment horizontal="left" wrapText="1"/>
    </xf>
    <xf numFmtId="0" fontId="47" fillId="0" borderId="40" xfId="0" applyFont="1" applyBorder="1" applyAlignment="1" applyProtection="1">
      <alignment horizontal="left" wrapText="1"/>
      <protection locked="0"/>
    </xf>
    <xf numFmtId="0" fontId="47" fillId="0" borderId="41" xfId="0" applyFont="1" applyBorder="1" applyAlignment="1" applyProtection="1">
      <alignment horizontal="right" wrapText="1"/>
      <protection locked="0"/>
    </xf>
    <xf numFmtId="2" fontId="47" fillId="0" borderId="32" xfId="0" applyNumberFormat="1" applyFont="1" applyBorder="1" applyAlignment="1" applyProtection="1">
      <alignment horizontal="right" wrapText="1"/>
      <protection locked="0"/>
    </xf>
    <xf numFmtId="2" fontId="57" fillId="0" borderId="32" xfId="0" applyNumberFormat="1" applyFont="1" applyBorder="1" applyAlignment="1" applyProtection="1">
      <alignment horizontal="right" wrapText="1"/>
      <protection locked="0"/>
    </xf>
    <xf numFmtId="2" fontId="47" fillId="0" borderId="29" xfId="0" applyNumberFormat="1" applyFont="1" applyBorder="1" applyAlignment="1" applyProtection="1">
      <alignment horizontal="right" wrapText="1"/>
      <protection locked="0"/>
    </xf>
    <xf numFmtId="2" fontId="47" fillId="0" borderId="42" xfId="0" applyNumberFormat="1" applyFont="1" applyBorder="1" applyAlignment="1" applyProtection="1">
      <alignment horizontal="right" wrapText="1"/>
      <protection locked="0"/>
    </xf>
    <xf numFmtId="0" fontId="62" fillId="0" borderId="40" xfId="0" applyFont="1" applyBorder="1" applyAlignment="1" applyProtection="1">
      <alignment horizontal="left" wrapText="1"/>
      <protection locked="0"/>
    </xf>
    <xf numFmtId="2" fontId="47" fillId="0" borderId="41" xfId="0" applyNumberFormat="1" applyFont="1" applyBorder="1" applyAlignment="1" applyProtection="1">
      <alignment horizontal="right" wrapText="1"/>
      <protection locked="0"/>
    </xf>
    <xf numFmtId="0" fontId="63" fillId="0" borderId="40" xfId="0" applyFont="1" applyBorder="1" applyAlignment="1" applyProtection="1">
      <alignment horizontal="left" wrapText="1"/>
      <protection locked="0"/>
    </xf>
    <xf numFmtId="0" fontId="57" fillId="0" borderId="40" xfId="0" applyFont="1" applyBorder="1" applyAlignment="1" applyProtection="1">
      <alignment horizontal="left" wrapText="1"/>
      <protection locked="0"/>
    </xf>
    <xf numFmtId="0" fontId="64" fillId="0" borderId="47" xfId="0" applyFont="1" applyBorder="1" applyAlignment="1">
      <alignment horizontal="left" wrapText="1"/>
    </xf>
    <xf numFmtId="2" fontId="47" fillId="0" borderId="22" xfId="0" applyNumberFormat="1" applyFont="1" applyBorder="1" applyAlignment="1" applyProtection="1">
      <alignment horizontal="right" wrapText="1"/>
      <protection locked="0"/>
    </xf>
    <xf numFmtId="2" fontId="57" fillId="0" borderId="22" xfId="0" applyNumberFormat="1" applyFont="1" applyBorder="1" applyAlignment="1" applyProtection="1">
      <alignment horizontal="right" wrapText="1"/>
      <protection locked="0"/>
    </xf>
    <xf numFmtId="2" fontId="47" fillId="0" borderId="20" xfId="0" applyNumberFormat="1" applyFont="1" applyBorder="1" applyAlignment="1" applyProtection="1">
      <alignment horizontal="right" wrapText="1"/>
      <protection locked="0"/>
    </xf>
    <xf numFmtId="2" fontId="47" fillId="0" borderId="49" xfId="0" applyNumberFormat="1" applyFont="1" applyBorder="1" applyAlignment="1" applyProtection="1">
      <alignment horizontal="right" wrapText="1"/>
      <protection locked="0"/>
    </xf>
    <xf numFmtId="2" fontId="47" fillId="0" borderId="48" xfId="0" applyNumberFormat="1" applyFont="1" applyBorder="1" applyAlignment="1" applyProtection="1">
      <alignment horizontal="right" wrapText="1"/>
      <protection locked="0"/>
    </xf>
    <xf numFmtId="4" fontId="47" fillId="5" borderId="44" xfId="0" applyNumberFormat="1" applyFont="1" applyFill="1" applyBorder="1" applyAlignment="1">
      <alignment horizontal="right" wrapText="1"/>
    </xf>
    <xf numFmtId="2" fontId="47" fillId="0" borderId="48" xfId="0" applyNumberFormat="1" applyFont="1" applyBorder="1" applyAlignment="1">
      <alignment horizontal="right" wrapText="1"/>
    </xf>
    <xf numFmtId="0" fontId="65" fillId="5" borderId="33" xfId="0" applyFont="1" applyFill="1" applyBorder="1" applyAlignment="1">
      <alignment horizontal="left" wrapText="1"/>
    </xf>
    <xf numFmtId="0" fontId="65" fillId="5" borderId="50" xfId="0" applyFont="1" applyFill="1" applyBorder="1" applyAlignment="1">
      <alignment horizontal="right" wrapText="1"/>
    </xf>
    <xf numFmtId="0" fontId="65" fillId="5" borderId="51" xfId="0" applyFont="1" applyFill="1" applyBorder="1" applyAlignment="1">
      <alignment horizontal="right" wrapText="1"/>
    </xf>
    <xf numFmtId="2" fontId="65" fillId="5" borderId="52" xfId="0" applyNumberFormat="1" applyFont="1" applyFill="1" applyBorder="1" applyAlignment="1">
      <alignment horizontal="right" wrapText="1"/>
    </xf>
    <xf numFmtId="2" fontId="65" fillId="5" borderId="50" xfId="0" applyNumberFormat="1" applyFont="1" applyFill="1" applyBorder="1" applyAlignment="1">
      <alignment horizontal="right" wrapText="1"/>
    </xf>
    <xf numFmtId="2" fontId="65" fillId="5" borderId="51" xfId="0" applyNumberFormat="1" applyFont="1" applyFill="1" applyBorder="1" applyAlignment="1">
      <alignment horizontal="right" wrapText="1"/>
    </xf>
    <xf numFmtId="4" fontId="47" fillId="5" borderId="52" xfId="0" applyNumberFormat="1" applyFont="1" applyFill="1" applyBorder="1" applyAlignment="1">
      <alignment horizontal="right" wrapText="1"/>
    </xf>
    <xf numFmtId="0" fontId="66" fillId="5" borderId="53" xfId="0" applyFont="1" applyFill="1" applyBorder="1" applyAlignment="1">
      <alignment horizontal="left" wrapText="1"/>
    </xf>
    <xf numFmtId="0" fontId="65" fillId="5" borderId="54" xfId="0" applyFont="1" applyFill="1" applyBorder="1" applyAlignment="1">
      <alignment horizontal="right" wrapText="1"/>
    </xf>
    <xf numFmtId="0" fontId="65" fillId="5" borderId="55" xfId="0" applyFont="1" applyFill="1" applyBorder="1" applyAlignment="1">
      <alignment horizontal="right" wrapText="1"/>
    </xf>
    <xf numFmtId="2" fontId="65" fillId="5" borderId="55" xfId="0" applyNumberFormat="1" applyFont="1" applyFill="1" applyBorder="1" applyAlignment="1">
      <alignment horizontal="right" wrapText="1"/>
    </xf>
    <xf numFmtId="0" fontId="65" fillId="5" borderId="56" xfId="0" applyFont="1" applyFill="1" applyBorder="1" applyAlignment="1">
      <alignment horizontal="right" wrapText="1"/>
    </xf>
    <xf numFmtId="2" fontId="65" fillId="5" borderId="54" xfId="0" applyNumberFormat="1" applyFont="1" applyFill="1" applyBorder="1" applyAlignment="1">
      <alignment horizontal="right" wrapText="1"/>
    </xf>
    <xf numFmtId="4" fontId="47" fillId="5" borderId="56" xfId="0" applyNumberFormat="1" applyFont="1" applyFill="1" applyBorder="1" applyAlignment="1">
      <alignment horizontal="right" wrapText="1"/>
    </xf>
    <xf numFmtId="0" fontId="39" fillId="5" borderId="57" xfId="0" applyFont="1" applyFill="1" applyBorder="1"/>
    <xf numFmtId="0" fontId="39" fillId="5" borderId="58" xfId="0" applyFont="1" applyFill="1" applyBorder="1"/>
    <xf numFmtId="0" fontId="39" fillId="5" borderId="28" xfId="0" applyFont="1" applyFill="1" applyBorder="1"/>
    <xf numFmtId="0" fontId="39" fillId="5" borderId="45" xfId="0" applyFont="1" applyFill="1" applyBorder="1"/>
    <xf numFmtId="2" fontId="39" fillId="5" borderId="58" xfId="0" applyNumberFormat="1" applyFont="1" applyFill="1" applyBorder="1"/>
    <xf numFmtId="2" fontId="39" fillId="5" borderId="28" xfId="0" applyNumberFormat="1" applyFont="1" applyFill="1" applyBorder="1"/>
    <xf numFmtId="4" fontId="47" fillId="5" borderId="45" xfId="0" applyNumberFormat="1" applyFont="1" applyFill="1" applyBorder="1" applyAlignment="1">
      <alignment horizontal="right" wrapText="1"/>
    </xf>
    <xf numFmtId="0" fontId="62" fillId="5" borderId="40" xfId="0" applyFont="1" applyFill="1" applyBorder="1" applyAlignment="1" applyProtection="1">
      <alignment horizontal="left" wrapText="1"/>
      <protection locked="0"/>
    </xf>
    <xf numFmtId="0" fontId="39" fillId="5" borderId="41" xfId="0" applyFont="1" applyFill="1" applyBorder="1"/>
    <xf numFmtId="0" fontId="39" fillId="5" borderId="32" xfId="0" applyFont="1" applyFill="1" applyBorder="1"/>
    <xf numFmtId="2" fontId="39" fillId="5" borderId="32" xfId="0" applyNumberFormat="1" applyFont="1" applyFill="1" applyBorder="1"/>
    <xf numFmtId="2" fontId="39" fillId="5" borderId="43" xfId="0" applyNumberFormat="1" applyFont="1" applyFill="1" applyBorder="1"/>
    <xf numFmtId="2" fontId="39" fillId="5" borderId="41" xfId="0" applyNumberFormat="1" applyFont="1" applyFill="1" applyBorder="1"/>
    <xf numFmtId="0" fontId="39" fillId="5" borderId="40" xfId="0" applyFont="1" applyFill="1" applyBorder="1"/>
    <xf numFmtId="0" fontId="39" fillId="5" borderId="43" xfId="0" applyFont="1" applyFill="1" applyBorder="1"/>
    <xf numFmtId="0" fontId="62" fillId="5" borderId="53" xfId="0" applyFont="1" applyFill="1" applyBorder="1" applyAlignment="1" applyProtection="1">
      <alignment horizontal="left" wrapText="1"/>
      <protection locked="0"/>
    </xf>
    <xf numFmtId="0" fontId="39" fillId="5" borderId="54" xfId="0" applyFont="1" applyFill="1" applyBorder="1"/>
    <xf numFmtId="0" fontId="39" fillId="5" borderId="55" xfId="0" applyFont="1" applyFill="1" applyBorder="1"/>
    <xf numFmtId="0" fontId="39" fillId="5" borderId="56" xfId="0" applyFont="1" applyFill="1" applyBorder="1"/>
    <xf numFmtId="2" fontId="39" fillId="5" borderId="54" xfId="0" applyNumberFormat="1" applyFont="1" applyFill="1" applyBorder="1"/>
    <xf numFmtId="2" fontId="39" fillId="5" borderId="55" xfId="0" applyNumberFormat="1" applyFont="1" applyFill="1" applyBorder="1"/>
    <xf numFmtId="0" fontId="49" fillId="0" borderId="0" xfId="0" applyFont="1" applyProtection="1">
      <protection locked="0"/>
    </xf>
    <xf numFmtId="0" fontId="40" fillId="0" borderId="0" xfId="0" applyFont="1" applyAlignment="1" applyProtection="1">
      <alignment wrapText="1"/>
      <protection locked="0"/>
    </xf>
    <xf numFmtId="0" fontId="39" fillId="0" borderId="16" xfId="0" applyFont="1" applyBorder="1" applyProtection="1">
      <protection locked="0"/>
    </xf>
    <xf numFmtId="0" fontId="49" fillId="0" borderId="0" xfId="0" applyFont="1" applyAlignment="1" applyProtection="1">
      <alignment horizontal="center"/>
      <protection locked="0"/>
    </xf>
    <xf numFmtId="0" fontId="47" fillId="0" borderId="32" xfId="0" applyFont="1" applyBorder="1" applyAlignment="1">
      <alignment horizontal="right" wrapText="1"/>
    </xf>
    <xf numFmtId="0" fontId="47" fillId="0" borderId="29" xfId="0" applyFont="1" applyBorder="1" applyAlignment="1">
      <alignment horizontal="right" wrapText="1"/>
    </xf>
    <xf numFmtId="0" fontId="47" fillId="0" borderId="42" xfId="0" applyFont="1" applyBorder="1" applyAlignment="1">
      <alignment horizontal="right" wrapText="1"/>
    </xf>
    <xf numFmtId="0" fontId="47" fillId="0" borderId="32" xfId="0" applyFont="1" applyBorder="1" applyAlignment="1" applyProtection="1">
      <alignment horizontal="right" wrapText="1"/>
      <protection locked="0"/>
    </xf>
    <xf numFmtId="0" fontId="57" fillId="0" borderId="32" xfId="0" applyFont="1" applyBorder="1" applyAlignment="1" applyProtection="1">
      <alignment horizontal="right" wrapText="1"/>
      <protection locked="0"/>
    </xf>
    <xf numFmtId="0" fontId="47" fillId="0" borderId="29" xfId="0" applyFont="1" applyBorder="1" applyAlignment="1" applyProtection="1">
      <alignment horizontal="right" wrapText="1"/>
      <protection locked="0"/>
    </xf>
    <xf numFmtId="0" fontId="47" fillId="0" borderId="42" xfId="0" applyFont="1" applyBorder="1" applyAlignment="1" applyProtection="1">
      <alignment horizontal="right" wrapText="1"/>
      <protection locked="0"/>
    </xf>
    <xf numFmtId="0" fontId="47" fillId="0" borderId="20" xfId="0" applyFont="1" applyBorder="1" applyAlignment="1" applyProtection="1">
      <alignment horizontal="right" wrapText="1"/>
      <protection locked="0"/>
    </xf>
    <xf numFmtId="164" fontId="47" fillId="0" borderId="22" xfId="0" applyNumberFormat="1" applyFont="1" applyBorder="1" applyAlignment="1" applyProtection="1">
      <alignment horizontal="right" wrapText="1"/>
      <protection locked="0"/>
    </xf>
    <xf numFmtId="0" fontId="47" fillId="0" borderId="22" xfId="0" applyFont="1" applyBorder="1" applyAlignment="1" applyProtection="1">
      <alignment horizontal="right" wrapText="1"/>
      <protection locked="0"/>
    </xf>
    <xf numFmtId="2" fontId="47" fillId="5" borderId="52" xfId="0" applyNumberFormat="1" applyFont="1" applyFill="1" applyBorder="1" applyAlignment="1">
      <alignment horizontal="right" wrapText="1"/>
    </xf>
    <xf numFmtId="2" fontId="65" fillId="5" borderId="56" xfId="0" applyNumberFormat="1" applyFont="1" applyFill="1" applyBorder="1" applyAlignment="1">
      <alignment horizontal="right" wrapText="1"/>
    </xf>
    <xf numFmtId="2" fontId="47" fillId="5" borderId="56" xfId="0" applyNumberFormat="1" applyFont="1" applyFill="1" applyBorder="1" applyAlignment="1">
      <alignment horizontal="right" wrapText="1"/>
    </xf>
    <xf numFmtId="2" fontId="39" fillId="5" borderId="45" xfId="0" applyNumberFormat="1" applyFont="1" applyFill="1" applyBorder="1"/>
    <xf numFmtId="2" fontId="47" fillId="5" borderId="45" xfId="0" applyNumberFormat="1" applyFont="1" applyFill="1" applyBorder="1" applyAlignment="1">
      <alignment horizontal="right" wrapText="1"/>
    </xf>
    <xf numFmtId="2" fontId="47" fillId="5" borderId="43" xfId="0" applyNumberFormat="1" applyFont="1" applyFill="1" applyBorder="1" applyAlignment="1">
      <alignment horizontal="right" wrapText="1"/>
    </xf>
    <xf numFmtId="2" fontId="39" fillId="5" borderId="56" xfId="0" applyNumberFormat="1" applyFont="1" applyFill="1" applyBorder="1"/>
    <xf numFmtId="0" fontId="45" fillId="0" borderId="0" xfId="0" applyFont="1" applyBorder="1" applyAlignment="1"/>
    <xf numFmtId="0" fontId="38" fillId="0" borderId="32" xfId="0" applyFont="1" applyBorder="1" applyAlignment="1">
      <alignment horizontal="center" wrapText="1"/>
    </xf>
    <xf numFmtId="0" fontId="38" fillId="0" borderId="32" xfId="0" applyFont="1" applyBorder="1" applyAlignment="1">
      <alignment horizontal="center" vertical="center"/>
    </xf>
    <xf numFmtId="0" fontId="40" fillId="0" borderId="32" xfId="0" applyFont="1" applyBorder="1" applyAlignment="1"/>
    <xf numFmtId="2" fontId="38" fillId="0" borderId="32" xfId="0" applyNumberFormat="1" applyFont="1" applyBorder="1"/>
    <xf numFmtId="14" fontId="36" fillId="0" borderId="16" xfId="0" applyNumberFormat="1" applyFont="1" applyBorder="1" applyAlignment="1">
      <alignment horizontal="center"/>
    </xf>
    <xf numFmtId="2" fontId="36" fillId="0" borderId="32" xfId="0" applyNumberFormat="1" applyFont="1" applyBorder="1"/>
    <xf numFmtId="0" fontId="36" fillId="0" borderId="32" xfId="0" applyFont="1" applyBorder="1"/>
    <xf numFmtId="0" fontId="69" fillId="0" borderId="0" xfId="0" applyFont="1" applyFill="1"/>
    <xf numFmtId="0" fontId="0" fillId="0" borderId="0" xfId="0" applyFill="1"/>
    <xf numFmtId="0" fontId="69" fillId="0" borderId="0" xfId="0" applyFont="1" applyFill="1" applyAlignment="1">
      <alignment horizontal="center" vertical="center" wrapText="1"/>
    </xf>
    <xf numFmtId="14" fontId="68" fillId="0" borderId="0" xfId="0" applyNumberFormat="1" applyFont="1" applyFill="1" applyAlignment="1">
      <alignment vertical="center" wrapText="1"/>
    </xf>
    <xf numFmtId="0" fontId="69" fillId="0" borderId="0" xfId="0" applyFont="1" applyFill="1" applyAlignment="1">
      <alignment vertical="center" wrapText="1"/>
    </xf>
    <xf numFmtId="0" fontId="68" fillId="6" borderId="60" xfId="0" applyFont="1" applyFill="1" applyBorder="1" applyAlignment="1">
      <alignment horizontal="center" vertical="center" wrapText="1"/>
    </xf>
    <xf numFmtId="0" fontId="68" fillId="6" borderId="60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left" vertical="center" wrapText="1"/>
    </xf>
    <xf numFmtId="0" fontId="0" fillId="0" borderId="60" xfId="0" applyFill="1" applyBorder="1" applyAlignment="1">
      <alignment horizontal="right" vertical="center"/>
    </xf>
    <xf numFmtId="49" fontId="69" fillId="0" borderId="60" xfId="0" applyNumberFormat="1" applyFont="1" applyFill="1" applyBorder="1" applyAlignment="1">
      <alignment horizontal="center" vertical="center"/>
    </xf>
    <xf numFmtId="2" fontId="69" fillId="0" borderId="60" xfId="0" applyNumberFormat="1" applyFont="1" applyFill="1" applyBorder="1" applyAlignment="1">
      <alignment horizontal="right" vertical="center"/>
    </xf>
    <xf numFmtId="0" fontId="73" fillId="0" borderId="60" xfId="0" applyFont="1" applyFill="1" applyBorder="1" applyAlignment="1">
      <alignment horizontal="right" vertical="center"/>
    </xf>
    <xf numFmtId="49" fontId="68" fillId="0" borderId="60" xfId="0" applyNumberFormat="1" applyFont="1" applyFill="1" applyBorder="1" applyAlignment="1">
      <alignment horizontal="center" vertical="center"/>
    </xf>
    <xf numFmtId="2" fontId="68" fillId="0" borderId="6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69" fillId="0" borderId="0" xfId="0" applyNumberFormat="1" applyFont="1" applyFill="1" applyAlignment="1">
      <alignment horizontal="center" vertical="center"/>
    </xf>
    <xf numFmtId="2" fontId="69" fillId="0" borderId="0" xfId="0" applyNumberFormat="1" applyFont="1" applyFill="1" applyAlignment="1">
      <alignment horizontal="right" vertical="center"/>
    </xf>
    <xf numFmtId="164" fontId="47" fillId="0" borderId="48" xfId="0" applyNumberFormat="1" applyFont="1" applyBorder="1" applyAlignment="1" applyProtection="1">
      <alignment horizontal="right" wrapText="1"/>
      <protection locked="0"/>
    </xf>
    <xf numFmtId="164" fontId="57" fillId="0" borderId="22" xfId="0" applyNumberFormat="1" applyFont="1" applyBorder="1" applyAlignment="1" applyProtection="1">
      <alignment horizontal="right" wrapText="1"/>
      <protection locked="0"/>
    </xf>
    <xf numFmtId="164" fontId="47" fillId="0" borderId="20" xfId="0" applyNumberFormat="1" applyFont="1" applyBorder="1" applyAlignment="1" applyProtection="1">
      <alignment horizontal="right" wrapText="1"/>
      <protection locked="0"/>
    </xf>
    <xf numFmtId="164" fontId="47" fillId="0" borderId="49" xfId="0" applyNumberFormat="1" applyFont="1" applyBorder="1" applyAlignment="1" applyProtection="1">
      <alignment horizontal="right" wrapText="1"/>
      <protection locked="0"/>
    </xf>
    <xf numFmtId="2" fontId="47" fillId="0" borderId="46" xfId="0" applyNumberFormat="1" applyFont="1" applyBorder="1" applyAlignment="1">
      <alignment horizontal="right" wrapText="1"/>
    </xf>
    <xf numFmtId="0" fontId="40" fillId="0" borderId="0" xfId="0" applyFont="1" applyAlignment="1"/>
    <xf numFmtId="0" fontId="38" fillId="0" borderId="0" xfId="0" applyFont="1"/>
    <xf numFmtId="0" fontId="40" fillId="0" borderId="0" xfId="0" applyFont="1" applyAlignment="1">
      <alignment horizontal="left"/>
    </xf>
    <xf numFmtId="0" fontId="37" fillId="0" borderId="0" xfId="0" applyFont="1"/>
    <xf numFmtId="0" fontId="40" fillId="0" borderId="0" xfId="0" applyFont="1" applyBorder="1" applyAlignment="1"/>
    <xf numFmtId="0" fontId="40" fillId="0" borderId="0" xfId="0" applyFont="1" applyFill="1"/>
    <xf numFmtId="0" fontId="37" fillId="0" borderId="0" xfId="0" applyFont="1" applyBorder="1" applyAlignment="1"/>
    <xf numFmtId="0" fontId="38" fillId="0" borderId="0" xfId="0" applyFont="1" applyBorder="1"/>
    <xf numFmtId="0" fontId="37" fillId="0" borderId="32" xfId="0" applyFont="1" applyBorder="1"/>
    <xf numFmtId="0" fontId="39" fillId="0" borderId="32" xfId="0" applyFont="1" applyFill="1" applyBorder="1"/>
    <xf numFmtId="2" fontId="40" fillId="7" borderId="32" xfId="0" applyNumberFormat="1" applyFont="1" applyFill="1" applyBorder="1"/>
    <xf numFmtId="2" fontId="40" fillId="0" borderId="32" xfId="0" applyNumberFormat="1" applyFont="1" applyFill="1" applyBorder="1"/>
    <xf numFmtId="0" fontId="40" fillId="0" borderId="32" xfId="0" applyFont="1" applyFill="1" applyBorder="1"/>
    <xf numFmtId="0" fontId="37" fillId="0" borderId="32" xfId="0" applyFont="1" applyBorder="1" applyAlignment="1">
      <alignment wrapText="1"/>
    </xf>
    <xf numFmtId="0" fontId="74" fillId="0" borderId="32" xfId="0" applyFont="1" applyBorder="1"/>
    <xf numFmtId="0" fontId="40" fillId="0" borderId="32" xfId="0" applyFont="1" applyBorder="1" applyAlignment="1">
      <alignment horizontal="right"/>
    </xf>
    <xf numFmtId="0" fontId="75" fillId="0" borderId="0" xfId="0" applyFont="1" applyFill="1" applyProtection="1"/>
    <xf numFmtId="0" fontId="76" fillId="0" borderId="0" xfId="0" applyFont="1" applyFill="1" applyProtection="1"/>
    <xf numFmtId="0" fontId="75" fillId="0" borderId="0" xfId="0" applyFont="1" applyFill="1" applyProtection="1"/>
    <xf numFmtId="0" fontId="20" fillId="0" borderId="0" xfId="0" applyFont="1" applyFill="1" applyProtection="1"/>
    <xf numFmtId="0" fontId="17" fillId="0" borderId="0" xfId="0" applyFont="1" applyFill="1" applyProtection="1"/>
    <xf numFmtId="0" fontId="80" fillId="0" borderId="0" xfId="0" applyFont="1" applyFill="1"/>
    <xf numFmtId="0" fontId="80" fillId="0" borderId="0" xfId="0" applyFont="1" applyFill="1" applyAlignment="1">
      <alignment horizontal="center" vertical="center" wrapText="1"/>
    </xf>
    <xf numFmtId="14" fontId="79" fillId="0" borderId="0" xfId="0" applyNumberFormat="1" applyFont="1" applyFill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79" fillId="6" borderId="60" xfId="0" applyFont="1" applyFill="1" applyBorder="1" applyAlignment="1">
      <alignment horizontal="center" vertical="center" wrapText="1"/>
    </xf>
    <xf numFmtId="0" fontId="79" fillId="6" borderId="60" xfId="0" applyFont="1" applyFill="1" applyBorder="1" applyAlignment="1">
      <alignment horizontal="center" vertical="center"/>
    </xf>
    <xf numFmtId="0" fontId="80" fillId="0" borderId="60" xfId="0" applyFont="1" applyFill="1" applyBorder="1" applyAlignment="1">
      <alignment horizontal="center" vertical="center" wrapText="1"/>
    </xf>
    <xf numFmtId="0" fontId="80" fillId="0" borderId="60" xfId="0" applyFont="1" applyFill="1" applyBorder="1" applyAlignment="1">
      <alignment horizontal="left" vertical="center" wrapText="1"/>
    </xf>
    <xf numFmtId="49" fontId="80" fillId="0" borderId="60" xfId="0" applyNumberFormat="1" applyFont="1" applyFill="1" applyBorder="1" applyAlignment="1">
      <alignment horizontal="center" vertical="center"/>
    </xf>
    <xf numFmtId="2" fontId="80" fillId="0" borderId="60" xfId="0" applyNumberFormat="1" applyFont="1" applyFill="1" applyBorder="1" applyAlignment="1">
      <alignment horizontal="right" vertical="center"/>
    </xf>
    <xf numFmtId="0" fontId="84" fillId="0" borderId="60" xfId="0" applyFont="1" applyFill="1" applyBorder="1" applyAlignment="1">
      <alignment horizontal="right" vertical="center"/>
    </xf>
    <xf numFmtId="49" fontId="79" fillId="0" borderId="60" xfId="0" applyNumberFormat="1" applyFont="1" applyFill="1" applyBorder="1" applyAlignment="1">
      <alignment horizontal="center" vertical="center"/>
    </xf>
    <xf numFmtId="2" fontId="79" fillId="0" borderId="60" xfId="0" applyNumberFormat="1" applyFont="1" applyFill="1" applyBorder="1" applyAlignment="1">
      <alignment horizontal="right" vertical="center"/>
    </xf>
    <xf numFmtId="0" fontId="80" fillId="0" borderId="0" xfId="0" applyFont="1" applyFill="1" applyAlignment="1">
      <alignment horizontal="left" vertical="center" wrapText="1"/>
    </xf>
    <xf numFmtId="49" fontId="80" fillId="0" borderId="0" xfId="0" applyNumberFormat="1" applyFont="1" applyFill="1" applyAlignment="1">
      <alignment horizontal="center" vertical="center"/>
    </xf>
    <xf numFmtId="2" fontId="80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 vertical="top"/>
    </xf>
    <xf numFmtId="0" fontId="17" fillId="0" borderId="0" xfId="0" applyFont="1" applyFill="1" applyAlignment="1" applyProtection="1">
      <alignment horizontal="left"/>
    </xf>
    <xf numFmtId="0" fontId="15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75" fillId="0" borderId="0" xfId="0" applyFont="1" applyFill="1" applyAlignment="1" applyProtection="1">
      <alignment horizontal="left"/>
    </xf>
    <xf numFmtId="0" fontId="77" fillId="0" borderId="0" xfId="0" applyFont="1" applyFill="1" applyAlignment="1" applyProtection="1">
      <alignment horizontal="right" vertical="center"/>
    </xf>
    <xf numFmtId="164" fontId="77" fillId="0" borderId="0" xfId="0" applyNumberFormat="1" applyFont="1" applyFill="1" applyAlignment="1" applyProtection="1">
      <alignment vertical="center"/>
    </xf>
    <xf numFmtId="164" fontId="75" fillId="0" borderId="0" xfId="0" applyNumberFormat="1" applyFont="1" applyFill="1" applyAlignment="1" applyProtection="1">
      <alignment horizontal="center"/>
    </xf>
    <xf numFmtId="164" fontId="75" fillId="0" borderId="0" xfId="0" applyNumberFormat="1" applyFont="1" applyFill="1" applyAlignment="1" applyProtection="1">
      <alignment horizontal="right" vertical="center"/>
    </xf>
    <xf numFmtId="0" fontId="77" fillId="0" borderId="1" xfId="0" applyFont="1" applyFill="1" applyBorder="1" applyProtection="1"/>
    <xf numFmtId="0" fontId="75" fillId="0" borderId="0" xfId="0" applyFont="1" applyFill="1" applyAlignment="1" applyProtection="1">
      <alignment horizontal="right"/>
    </xf>
    <xf numFmtId="0" fontId="75" fillId="0" borderId="0" xfId="0" applyFont="1" applyFill="1" applyAlignment="1" applyProtection="1">
      <alignment horizontal="center" vertical="center"/>
    </xf>
    <xf numFmtId="0" fontId="77" fillId="0" borderId="0" xfId="0" applyFont="1" applyFill="1" applyProtection="1"/>
    <xf numFmtId="0" fontId="77" fillId="0" borderId="0" xfId="0" applyFont="1" applyFill="1" applyAlignment="1" applyProtection="1">
      <alignment horizontal="right"/>
    </xf>
    <xf numFmtId="0" fontId="75" fillId="0" borderId="6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top"/>
    </xf>
    <xf numFmtId="0" fontId="75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 wrapText="1"/>
    </xf>
    <xf numFmtId="0" fontId="75" fillId="0" borderId="1" xfId="0" applyFont="1" applyFill="1" applyBorder="1" applyAlignment="1" applyProtection="1">
      <alignment vertical="center" wrapText="1"/>
    </xf>
    <xf numFmtId="0" fontId="75" fillId="0" borderId="1" xfId="0" applyFont="1" applyFill="1" applyBorder="1" applyAlignment="1" applyProtection="1">
      <alignment vertical="top" wrapText="1"/>
    </xf>
    <xf numFmtId="0" fontId="75" fillId="8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1" fontId="75" fillId="0" borderId="1" xfId="0" applyNumberFormat="1" applyFont="1" applyFill="1" applyBorder="1" applyAlignment="1" applyProtection="1">
      <alignment horizontal="center"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vertical="top" wrapText="1"/>
    </xf>
    <xf numFmtId="0" fontId="75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 vertical="top" wrapText="1"/>
    </xf>
    <xf numFmtId="164" fontId="75" fillId="0" borderId="5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 vertical="center" wrapText="1"/>
    </xf>
    <xf numFmtId="0" fontId="75" fillId="0" borderId="0" xfId="0" applyFont="1" applyFill="1" applyAlignment="1" applyProtection="1">
      <alignment vertical="top"/>
    </xf>
    <xf numFmtId="0" fontId="75" fillId="0" borderId="0" xfId="0" applyFont="1" applyFill="1" applyProtection="1"/>
    <xf numFmtId="0" fontId="75" fillId="0" borderId="0" xfId="0" applyFont="1" applyFill="1" applyAlignment="1" applyProtection="1">
      <alignment horizontal="center" vertical="center" wrapText="1"/>
    </xf>
    <xf numFmtId="0" fontId="76" fillId="0" borderId="0" xfId="0" applyFont="1" applyFill="1" applyProtection="1"/>
    <xf numFmtId="0" fontId="75" fillId="0" borderId="65" xfId="0" applyFont="1" applyFill="1" applyBorder="1" applyAlignment="1" applyProtection="1">
      <alignment horizontal="left" vertical="center"/>
    </xf>
    <xf numFmtId="0" fontId="75" fillId="0" borderId="65" xfId="0" applyFont="1" applyFill="1" applyBorder="1" applyAlignment="1" applyProtection="1">
      <alignment horizontal="left"/>
    </xf>
    <xf numFmtId="0" fontId="77" fillId="0" borderId="0" xfId="0" applyFont="1" applyFill="1" applyAlignment="1" applyProtection="1">
      <alignment horizontal="center" vertical="center" wrapText="1"/>
    </xf>
    <xf numFmtId="0" fontId="76" fillId="0" borderId="0" xfId="0" applyFont="1" applyFill="1" applyAlignment="1" applyProtection="1">
      <alignment horizontal="left" vertical="center"/>
    </xf>
    <xf numFmtId="0" fontId="2" fillId="0" borderId="66" xfId="0" applyFont="1" applyFill="1" applyBorder="1" applyAlignment="1" applyProtection="1">
      <alignment horizontal="center" vertical="top"/>
    </xf>
    <xf numFmtId="0" fontId="2" fillId="0" borderId="66" xfId="0" applyFont="1" applyFill="1" applyBorder="1" applyAlignment="1" applyProtection="1">
      <alignment horizontal="right" vertical="center"/>
    </xf>
    <xf numFmtId="0" fontId="78" fillId="0" borderId="0" xfId="0" applyFont="1" applyFill="1" applyAlignment="1" applyProtection="1">
      <alignment vertical="center"/>
    </xf>
    <xf numFmtId="0" fontId="78" fillId="0" borderId="0" xfId="0" applyFont="1" applyFill="1" applyAlignment="1" applyProtection="1">
      <alignment vertical="top"/>
    </xf>
    <xf numFmtId="0" fontId="78" fillId="0" borderId="0" xfId="0" applyFont="1" applyFill="1" applyProtection="1"/>
    <xf numFmtId="0" fontId="2" fillId="0" borderId="66" xfId="0" applyFont="1" applyFill="1" applyBorder="1" applyAlignment="1" applyProtection="1">
      <alignment horizontal="right" vertical="top"/>
    </xf>
    <xf numFmtId="0" fontId="20" fillId="0" borderId="1" xfId="0" applyFont="1" applyFill="1" applyBorder="1" applyAlignment="1" applyProtection="1">
      <alignment horizontal="center" vertical="center" wrapText="1"/>
    </xf>
    <xf numFmtId="0" fontId="75" fillId="0" borderId="1" xfId="0" applyFont="1" applyFill="1" applyBorder="1" applyAlignment="1" applyProtection="1">
      <alignment horizontal="center" vertical="center"/>
    </xf>
    <xf numFmtId="0" fontId="75" fillId="0" borderId="0" xfId="0" applyFont="1" applyFill="1" applyAlignment="1" applyProtection="1">
      <alignment vertical="center"/>
    </xf>
    <xf numFmtId="0" fontId="75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75" fillId="0" borderId="0" xfId="0" applyFont="1" applyFill="1" applyAlignment="1" applyProtection="1">
      <alignment horizontal="center" wrapText="1"/>
    </xf>
    <xf numFmtId="0" fontId="76" fillId="0" borderId="0" xfId="0" applyFont="1" applyFill="1" applyAlignment="1" applyProtection="1">
      <alignment horizontal="right" vertical="center"/>
    </xf>
    <xf numFmtId="0" fontId="76" fillId="0" borderId="0" xfId="0" applyFont="1" applyFill="1" applyAlignment="1" applyProtection="1">
      <alignment horizontal="left"/>
    </xf>
    <xf numFmtId="0" fontId="17" fillId="0" borderId="0" xfId="0" applyFont="1" applyFill="1" applyProtection="1"/>
    <xf numFmtId="2" fontId="20" fillId="0" borderId="1" xfId="0" applyNumberFormat="1" applyFont="1" applyFill="1" applyBorder="1" applyAlignment="1" applyProtection="1">
      <alignment horizontal="right" vertical="center"/>
    </xf>
    <xf numFmtId="2" fontId="75" fillId="0" borderId="1" xfId="0" applyNumberFormat="1" applyFont="1" applyFill="1" applyBorder="1" applyAlignment="1" applyProtection="1">
      <alignment horizontal="right" vertical="center"/>
    </xf>
    <xf numFmtId="2" fontId="20" fillId="8" borderId="1" xfId="0" applyNumberFormat="1" applyFont="1" applyFill="1" applyBorder="1" applyAlignment="1" applyProtection="1">
      <alignment horizontal="right" vertical="center"/>
    </xf>
    <xf numFmtId="4" fontId="39" fillId="0" borderId="0" xfId="0" applyNumberFormat="1" applyFont="1"/>
    <xf numFmtId="0" fontId="2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12" fillId="0" borderId="0" xfId="0" applyFont="1" applyFill="1" applyAlignment="1" applyProtection="1">
      <alignment horizontal="center" vertical="top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26" fillId="0" borderId="0" xfId="0" applyFont="1" applyFill="1" applyAlignment="1" applyProtection="1">
      <alignment horizontal="center"/>
    </xf>
    <xf numFmtId="0" fontId="28" fillId="0" borderId="5" xfId="0" applyFont="1" applyFill="1" applyBorder="1" applyAlignment="1" applyProtection="1">
      <alignment horizontal="left" vertical="center" wrapText="1"/>
    </xf>
    <xf numFmtId="0" fontId="28" fillId="0" borderId="12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center"/>
    </xf>
    <xf numFmtId="0" fontId="30" fillId="0" borderId="7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wrapText="1"/>
    </xf>
    <xf numFmtId="0" fontId="29" fillId="0" borderId="8" xfId="0" applyFont="1" applyFill="1" applyBorder="1" applyAlignment="1" applyProtection="1">
      <alignment horizontal="center" wrapText="1"/>
    </xf>
    <xf numFmtId="0" fontId="28" fillId="0" borderId="10" xfId="0" applyFont="1" applyFill="1" applyBorder="1" applyAlignment="1" applyProtection="1">
      <alignment horizontal="center" wrapText="1"/>
    </xf>
    <xf numFmtId="0" fontId="28" fillId="0" borderId="7" xfId="0" applyFont="1" applyFill="1" applyBorder="1" applyAlignment="1" applyProtection="1">
      <alignment wrapText="1"/>
    </xf>
    <xf numFmtId="49" fontId="23" fillId="0" borderId="4" xfId="0" applyNumberFormat="1" applyFont="1" applyFill="1" applyBorder="1" applyAlignment="1" applyProtection="1">
      <alignment horizontal="center" vertical="center"/>
    </xf>
    <xf numFmtId="49" fontId="23" fillId="0" borderId="9" xfId="0" applyNumberFormat="1" applyFont="1" applyFill="1" applyBorder="1" applyAlignment="1" applyProtection="1">
      <alignment horizontal="center" vertical="center"/>
    </xf>
    <xf numFmtId="49" fontId="23" fillId="0" borderId="8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horizontal="center" vertical="top"/>
    </xf>
    <xf numFmtId="0" fontId="39" fillId="0" borderId="0" xfId="0" applyFont="1" applyAlignment="1">
      <alignment horizontal="center"/>
    </xf>
    <xf numFmtId="0" fontId="36" fillId="0" borderId="16" xfId="0" applyFont="1" applyBorder="1" applyAlignment="1"/>
    <xf numFmtId="0" fontId="37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left"/>
    </xf>
    <xf numFmtId="0" fontId="37" fillId="0" borderId="1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4" fontId="40" fillId="0" borderId="16" xfId="0" applyNumberFormat="1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0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2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left" wrapText="1"/>
    </xf>
    <xf numFmtId="0" fontId="36" fillId="0" borderId="30" xfId="0" applyFont="1" applyBorder="1" applyAlignment="1">
      <alignment horizontal="left" wrapText="1"/>
    </xf>
    <xf numFmtId="0" fontId="36" fillId="0" borderId="31" xfId="0" applyFont="1" applyBorder="1" applyAlignment="1">
      <alignment horizontal="left" wrapText="1"/>
    </xf>
    <xf numFmtId="2" fontId="36" fillId="0" borderId="29" xfId="0" applyNumberFormat="1" applyFont="1" applyBorder="1" applyAlignment="1">
      <alignment horizontal="center"/>
    </xf>
    <xf numFmtId="2" fontId="36" fillId="0" borderId="31" xfId="0" applyNumberFormat="1" applyFont="1" applyBorder="1" applyAlignment="1">
      <alignment horizontal="center"/>
    </xf>
    <xf numFmtId="0" fontId="36" fillId="0" borderId="29" xfId="0" applyFont="1" applyBorder="1" applyAlignment="1">
      <alignment wrapText="1"/>
    </xf>
    <xf numFmtId="0" fontId="36" fillId="0" borderId="30" xfId="0" applyFont="1" applyBorder="1" applyAlignment="1">
      <alignment wrapText="1"/>
    </xf>
    <xf numFmtId="0" fontId="36" fillId="0" borderId="31" xfId="0" applyFont="1" applyBorder="1" applyAlignment="1">
      <alignment wrapText="1"/>
    </xf>
    <xf numFmtId="0" fontId="36" fillId="0" borderId="29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left" wrapText="1"/>
    </xf>
    <xf numFmtId="0" fontId="36" fillId="0" borderId="31" xfId="0" applyFont="1" applyFill="1" applyBorder="1" applyAlignment="1">
      <alignment horizontal="left" wrapText="1"/>
    </xf>
    <xf numFmtId="0" fontId="36" fillId="0" borderId="29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20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21" xfId="0" applyFont="1" applyBorder="1" applyAlignment="1">
      <alignment horizontal="left" wrapText="1"/>
    </xf>
    <xf numFmtId="0" fontId="36" fillId="0" borderId="25" xfId="0" applyFont="1" applyBorder="1" applyAlignment="1">
      <alignment horizontal="left" wrapText="1"/>
    </xf>
    <xf numFmtId="0" fontId="36" fillId="0" borderId="16" xfId="0" applyFont="1" applyBorder="1" applyAlignment="1">
      <alignment horizontal="left" wrapText="1"/>
    </xf>
    <xf numFmtId="0" fontId="36" fillId="0" borderId="26" xfId="0" applyFont="1" applyBorder="1" applyAlignment="1">
      <alignment horizontal="left" wrapText="1"/>
    </xf>
    <xf numFmtId="2" fontId="36" fillId="0" borderId="22" xfId="0" applyNumberFormat="1" applyFont="1" applyBorder="1" applyAlignment="1">
      <alignment horizontal="center"/>
    </xf>
    <xf numFmtId="2" fontId="36" fillId="0" borderId="28" xfId="0" applyNumberFormat="1" applyFont="1" applyBorder="1" applyAlignment="1">
      <alignment horizontal="center"/>
    </xf>
    <xf numFmtId="2" fontId="36" fillId="0" borderId="20" xfId="0" applyNumberFormat="1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2" fontId="36" fillId="0" borderId="25" xfId="0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16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0" fillId="0" borderId="17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7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>
      <alignment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28" xfId="0" applyFont="1" applyBorder="1" applyAlignment="1">
      <alignment wrapText="1"/>
    </xf>
    <xf numFmtId="0" fontId="40" fillId="0" borderId="0" xfId="1" applyFont="1" applyFill="1" applyAlignment="1">
      <alignment horizontal="center" vertical="top" wrapText="1"/>
    </xf>
    <xf numFmtId="0" fontId="40" fillId="0" borderId="0" xfId="1" applyFont="1" applyFill="1" applyBorder="1" applyAlignment="1">
      <alignment horizontal="center" vertical="top"/>
    </xf>
    <xf numFmtId="0" fontId="44" fillId="0" borderId="16" xfId="1" applyFont="1" applyFill="1" applyBorder="1" applyAlignment="1">
      <alignment horizontal="center"/>
    </xf>
    <xf numFmtId="0" fontId="40" fillId="0" borderId="16" xfId="1" applyFont="1" applyFill="1" applyBorder="1" applyAlignment="1">
      <alignment horizontal="center"/>
    </xf>
    <xf numFmtId="0" fontId="69" fillId="0" borderId="6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center" wrapText="1"/>
    </xf>
    <xf numFmtId="0" fontId="70" fillId="0" borderId="59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left"/>
    </xf>
    <xf numFmtId="0" fontId="68" fillId="6" borderId="61" xfId="0" applyFont="1" applyFill="1" applyBorder="1" applyAlignment="1">
      <alignment horizontal="center" vertical="center"/>
    </xf>
    <xf numFmtId="0" fontId="68" fillId="6" borderId="62" xfId="0" applyFont="1" applyFill="1" applyBorder="1" applyAlignment="1">
      <alignment horizontal="center" vertical="center"/>
    </xf>
    <xf numFmtId="0" fontId="68" fillId="6" borderId="63" xfId="0" applyFont="1" applyFill="1" applyBorder="1" applyAlignment="1">
      <alignment horizontal="center" vertical="center"/>
    </xf>
    <xf numFmtId="0" fontId="68" fillId="0" borderId="60" xfId="0" applyFont="1" applyFill="1" applyBorder="1" applyAlignment="1">
      <alignment horizontal="left" vertical="center" wrapText="1"/>
    </xf>
    <xf numFmtId="0" fontId="69" fillId="0" borderId="6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69" fillId="0" borderId="61" xfId="0" applyFont="1" applyFill="1" applyBorder="1" applyAlignment="1">
      <alignment horizontal="left" vertical="center" wrapText="1"/>
    </xf>
    <xf numFmtId="0" fontId="69" fillId="0" borderId="62" xfId="0" applyFont="1" applyFill="1" applyBorder="1" applyAlignment="1">
      <alignment horizontal="left" vertical="center" wrapText="1"/>
    </xf>
    <xf numFmtId="0" fontId="69" fillId="0" borderId="63" xfId="0" applyFont="1" applyFill="1" applyBorder="1" applyAlignment="1">
      <alignment horizontal="left" vertical="center" wrapText="1"/>
    </xf>
    <xf numFmtId="0" fontId="68" fillId="0" borderId="64" xfId="0" applyFont="1" applyFill="1" applyBorder="1" applyAlignment="1">
      <alignment horizontal="center" wrapText="1"/>
    </xf>
    <xf numFmtId="0" fontId="69" fillId="0" borderId="64" xfId="0" applyFont="1" applyFill="1" applyBorder="1" applyAlignment="1">
      <alignment horizontal="left"/>
    </xf>
    <xf numFmtId="0" fontId="68" fillId="0" borderId="61" xfId="0" applyFont="1" applyFill="1" applyBorder="1" applyAlignment="1">
      <alignment horizontal="left" vertical="center" wrapText="1"/>
    </xf>
    <xf numFmtId="0" fontId="68" fillId="0" borderId="62" xfId="0" applyFont="1" applyFill="1" applyBorder="1" applyAlignment="1">
      <alignment horizontal="left" vertical="center" wrapText="1"/>
    </xf>
    <xf numFmtId="0" fontId="68" fillId="0" borderId="63" xfId="0" applyFont="1" applyFill="1" applyBorder="1" applyAlignment="1">
      <alignment horizontal="left" vertical="center" wrapText="1"/>
    </xf>
    <xf numFmtId="0" fontId="69" fillId="0" borderId="59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left" vertical="center" wrapText="1"/>
    </xf>
    <xf numFmtId="0" fontId="80" fillId="0" borderId="64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/>
    </xf>
    <xf numFmtId="0" fontId="80" fillId="0" borderId="60" xfId="0" applyFont="1" applyFill="1" applyBorder="1" applyAlignment="1">
      <alignment horizontal="left" vertical="center" wrapText="1"/>
    </xf>
    <xf numFmtId="0" fontId="79" fillId="0" borderId="60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left"/>
    </xf>
    <xf numFmtId="0" fontId="79" fillId="6" borderId="61" xfId="0" applyFont="1" applyFill="1" applyBorder="1" applyAlignment="1">
      <alignment horizontal="center" vertical="center"/>
    </xf>
    <xf numFmtId="0" fontId="79" fillId="6" borderId="62" xfId="0" applyFont="1" applyFill="1" applyBorder="1" applyAlignment="1">
      <alignment horizontal="center" vertical="center"/>
    </xf>
    <xf numFmtId="0" fontId="79" fillId="6" borderId="63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wrapText="1"/>
    </xf>
    <xf numFmtId="0" fontId="81" fillId="0" borderId="59" xfId="0" applyFont="1" applyFill="1" applyBorder="1" applyAlignment="1">
      <alignment horizontal="center"/>
    </xf>
    <xf numFmtId="0" fontId="80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 horizontal="center"/>
    </xf>
    <xf numFmtId="0" fontId="75" fillId="0" borderId="0" xfId="0" applyFont="1" applyFill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75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75" fillId="0" borderId="1" xfId="0" applyFont="1" applyFill="1" applyBorder="1" applyAlignment="1" applyProtection="1">
      <alignment horizontal="center"/>
    </xf>
    <xf numFmtId="0" fontId="75" fillId="0" borderId="1" xfId="0" applyFont="1" applyFill="1" applyBorder="1" applyAlignment="1" applyProtection="1">
      <alignment horizontal="center" wrapText="1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75" fillId="0" borderId="5" xfId="0" applyFont="1" applyFill="1" applyBorder="1" applyAlignment="1" applyProtection="1">
      <alignment horizontal="center"/>
    </xf>
    <xf numFmtId="0" fontId="75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wrapText="1"/>
    </xf>
    <xf numFmtId="0" fontId="75" fillId="0" borderId="0" xfId="0" applyFont="1" applyFill="1" applyAlignment="1" applyProtection="1">
      <alignment horizontal="center" wrapText="1"/>
    </xf>
    <xf numFmtId="0" fontId="75" fillId="0" borderId="1" xfId="0" applyFont="1" applyFill="1" applyBorder="1" applyAlignment="1" applyProtection="1">
      <alignment horizontal="center" vertical="center"/>
    </xf>
    <xf numFmtId="0" fontId="75" fillId="0" borderId="0" xfId="0" applyFont="1" applyFill="1" applyProtection="1"/>
    <xf numFmtId="0" fontId="75" fillId="0" borderId="0" xfId="0" applyFont="1" applyFill="1" applyAlignment="1" applyProtection="1">
      <alignment vertical="center"/>
    </xf>
    <xf numFmtId="0" fontId="75" fillId="0" borderId="0" xfId="0" applyFont="1" applyFill="1" applyAlignment="1" applyProtection="1">
      <alignment horizontal="center" vertical="center" wrapText="1"/>
    </xf>
    <xf numFmtId="0" fontId="75" fillId="0" borderId="0" xfId="0" applyFont="1" applyFill="1" applyAlignment="1" applyProtection="1">
      <alignment wrapText="1"/>
    </xf>
    <xf numFmtId="0" fontId="75" fillId="0" borderId="1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37" fillId="0" borderId="32" xfId="0" applyFont="1" applyBorder="1" applyAlignment="1">
      <alignment horizontal="center" wrapText="1"/>
    </xf>
    <xf numFmtId="0" fontId="37" fillId="0" borderId="32" xfId="0" applyFont="1" applyBorder="1"/>
    <xf numFmtId="0" fontId="40" fillId="0" borderId="0" xfId="0" applyFont="1" applyAlignment="1">
      <alignment wrapText="1"/>
    </xf>
    <xf numFmtId="0" fontId="39" fillId="0" borderId="22" xfId="0" applyFont="1" applyBorder="1" applyAlignment="1">
      <alignment horizontal="center" wrapText="1"/>
    </xf>
    <xf numFmtId="0" fontId="39" fillId="0" borderId="27" xfId="0" applyFont="1" applyBorder="1" applyAlignment="1">
      <alignment horizontal="center" wrapText="1"/>
    </xf>
    <xf numFmtId="0" fontId="39" fillId="0" borderId="28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2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0" fontId="38" fillId="0" borderId="0" xfId="0" applyFont="1" applyBorder="1" applyAlignment="1">
      <alignment horizontal="left"/>
    </xf>
    <xf numFmtId="0" fontId="37" fillId="0" borderId="16" xfId="0" applyFont="1" applyBorder="1" applyAlignment="1">
      <alignment horizontal="right"/>
    </xf>
    <xf numFmtId="0" fontId="40" fillId="0" borderId="16" xfId="0" applyFont="1" applyBorder="1"/>
    <xf numFmtId="0" fontId="40" fillId="0" borderId="0" xfId="0" applyFont="1" applyFill="1" applyBorder="1" applyAlignment="1">
      <alignment horizontal="left" wrapText="1"/>
    </xf>
    <xf numFmtId="0" fontId="40" fillId="0" borderId="0" xfId="0" applyFont="1" applyBorder="1" applyAlignment="1">
      <alignment horizontal="center"/>
    </xf>
    <xf numFmtId="0" fontId="38" fillId="0" borderId="29" xfId="0" applyFont="1" applyBorder="1" applyAlignment="1">
      <alignment horizontal="left"/>
    </xf>
    <xf numFmtId="0" fontId="38" fillId="0" borderId="31" xfId="0" applyFont="1" applyBorder="1" applyAlignment="1">
      <alignment horizontal="left"/>
    </xf>
    <xf numFmtId="1" fontId="57" fillId="0" borderId="29" xfId="0" applyNumberFormat="1" applyFont="1" applyBorder="1" applyAlignment="1" applyProtection="1">
      <alignment horizontal="center"/>
      <protection locked="0"/>
    </xf>
    <xf numFmtId="1" fontId="57" fillId="0" borderId="31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left" vertical="top" wrapText="1"/>
      <protection locked="0"/>
    </xf>
    <xf numFmtId="0" fontId="45" fillId="0" borderId="16" xfId="0" applyFont="1" applyBorder="1" applyAlignment="1" applyProtection="1">
      <alignment horizontal="center" wrapText="1"/>
      <protection locked="0"/>
    </xf>
    <xf numFmtId="0" fontId="38" fillId="0" borderId="0" xfId="3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14" fontId="39" fillId="0" borderId="0" xfId="0" applyNumberFormat="1" applyFont="1" applyAlignment="1" applyProtection="1">
      <alignment horizontal="center"/>
      <protection locked="0"/>
    </xf>
    <xf numFmtId="0" fontId="54" fillId="0" borderId="0" xfId="2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39" fillId="0" borderId="29" xfId="0" applyFont="1" applyBorder="1" applyAlignment="1" applyProtection="1">
      <alignment horizontal="center"/>
      <protection locked="0"/>
    </xf>
    <xf numFmtId="0" fontId="39" fillId="0" borderId="31" xfId="0" applyFont="1" applyBorder="1" applyAlignment="1" applyProtection="1">
      <alignment horizontal="center"/>
      <protection locked="0"/>
    </xf>
    <xf numFmtId="164" fontId="56" fillId="0" borderId="0" xfId="4" applyNumberFormat="1" applyFont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  <protection locked="0"/>
    </xf>
    <xf numFmtId="0" fontId="40" fillId="0" borderId="30" xfId="0" applyFont="1" applyBorder="1" applyAlignment="1" applyProtection="1">
      <alignment horizontal="center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40" xfId="0" applyFont="1" applyBorder="1" applyAlignment="1" applyProtection="1">
      <alignment horizontal="center" vertical="center" wrapText="1"/>
      <protection locked="0"/>
    </xf>
    <xf numFmtId="0" fontId="40" fillId="0" borderId="34" xfId="0" applyFont="1" applyBorder="1" applyAlignment="1" applyProtection="1">
      <alignment horizontal="center" vertical="center" wrapText="1"/>
      <protection locked="0"/>
    </xf>
    <xf numFmtId="0" fontId="40" fillId="0" borderId="35" xfId="0" applyFont="1" applyBorder="1" applyAlignment="1" applyProtection="1">
      <alignment horizontal="center" vertical="center" wrapText="1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40" fillId="0" borderId="37" xfId="0" applyFont="1" applyBorder="1" applyAlignment="1" applyProtection="1">
      <alignment horizontal="center" vertical="center" wrapText="1"/>
      <protection locked="0"/>
    </xf>
    <xf numFmtId="0" fontId="40" fillId="0" borderId="38" xfId="0" applyFont="1" applyBorder="1" applyAlignment="1" applyProtection="1">
      <alignment horizontal="center" vertical="center" wrapText="1"/>
      <protection locked="0"/>
    </xf>
    <xf numFmtId="0" fontId="40" fillId="0" borderId="39" xfId="0" applyFont="1" applyBorder="1" applyAlignment="1" applyProtection="1">
      <alignment horizontal="center" vertical="center" wrapText="1"/>
      <protection locked="0"/>
    </xf>
    <xf numFmtId="0" fontId="40" fillId="0" borderId="41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center" vertical="center" wrapText="1"/>
      <protection locked="0"/>
    </xf>
    <xf numFmtId="0" fontId="40" fillId="0" borderId="30" xfId="0" applyFont="1" applyBorder="1" applyAlignment="1" applyProtection="1">
      <alignment horizontal="center" vertical="center" wrapText="1"/>
      <protection locked="0"/>
    </xf>
    <xf numFmtId="0" fontId="40" fillId="0" borderId="42" xfId="0" applyFont="1" applyBorder="1" applyAlignment="1" applyProtection="1">
      <alignment horizontal="center" vertical="center" wrapText="1"/>
      <protection locked="0"/>
    </xf>
    <xf numFmtId="0" fontId="37" fillId="0" borderId="41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44" xfId="0" applyFont="1" applyBorder="1" applyAlignment="1" applyProtection="1">
      <alignment horizontal="center" vertical="center" wrapText="1"/>
      <protection locked="0"/>
    </xf>
    <xf numFmtId="0" fontId="37" fillId="0" borderId="45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wrapText="1"/>
      <protection locked="0"/>
    </xf>
    <xf numFmtId="0" fontId="49" fillId="0" borderId="17" xfId="0" applyFont="1" applyBorder="1" applyAlignment="1" applyProtection="1">
      <alignment horizontal="center"/>
      <protection locked="0"/>
    </xf>
    <xf numFmtId="0" fontId="58" fillId="0" borderId="32" xfId="0" applyFont="1" applyBorder="1" applyAlignment="1" applyProtection="1">
      <alignment horizontal="left" vertical="center" wrapText="1"/>
      <protection locked="0"/>
    </xf>
    <xf numFmtId="0" fontId="37" fillId="0" borderId="43" xfId="0" applyFont="1" applyBorder="1" applyAlignment="1" applyProtection="1">
      <alignment horizontal="center" vertical="center" wrapText="1"/>
      <protection locked="0"/>
    </xf>
  </cellXfs>
  <cellStyles count="6">
    <cellStyle name="Įprastas" xfId="0" builtinId="0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showRuler="0" topLeftCell="A31" zoomScaleNormal="100" workbookViewId="0">
      <selection activeCell="K361" sqref="K36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1.42578125" style="1" customWidth="1"/>
    <col min="10" max="10" width="11.7109375" style="1" customWidth="1"/>
    <col min="11" max="12" width="12.425781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538" t="s">
        <v>8</v>
      </c>
      <c r="H8" s="538"/>
      <c r="I8" s="538"/>
      <c r="J8" s="538"/>
      <c r="K8" s="538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/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14.25" customHeight="1">
      <c r="A23" s="541" t="s">
        <v>22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/>
      <c r="J25" s="143"/>
      <c r="K25" s="144"/>
      <c r="L25" s="144"/>
      <c r="M25" s="134"/>
    </row>
    <row r="26" spans="1:17">
      <c r="A26" s="542"/>
      <c r="B26" s="542"/>
      <c r="C26" s="542"/>
      <c r="D26" s="542"/>
      <c r="E26" s="542"/>
      <c r="F26" s="542"/>
      <c r="G26" s="542"/>
      <c r="H26" s="542"/>
      <c r="I26" s="542"/>
      <c r="J26" s="26"/>
      <c r="K26" s="27"/>
      <c r="L26" s="28" t="s">
        <v>27</v>
      </c>
      <c r="M26" s="135"/>
    </row>
    <row r="27" spans="1:17" ht="24" customHeight="1">
      <c r="A27" s="550" t="s">
        <v>28</v>
      </c>
      <c r="B27" s="551"/>
      <c r="C27" s="551"/>
      <c r="D27" s="551"/>
      <c r="E27" s="551"/>
      <c r="F27" s="551"/>
      <c r="G27" s="554" t="s">
        <v>29</v>
      </c>
      <c r="H27" s="556" t="s">
        <v>30</v>
      </c>
      <c r="I27" s="558" t="s">
        <v>31</v>
      </c>
      <c r="J27" s="559"/>
      <c r="K27" s="560" t="s">
        <v>32</v>
      </c>
      <c r="L27" s="562" t="s">
        <v>33</v>
      </c>
      <c r="M27" s="135"/>
    </row>
    <row r="28" spans="1:17" ht="46.5" customHeight="1">
      <c r="A28" s="552"/>
      <c r="B28" s="553"/>
      <c r="C28" s="553"/>
      <c r="D28" s="553"/>
      <c r="E28" s="553"/>
      <c r="F28" s="553"/>
      <c r="G28" s="555"/>
      <c r="H28" s="557"/>
      <c r="I28" s="29" t="s">
        <v>34</v>
      </c>
      <c r="J28" s="30" t="s">
        <v>35</v>
      </c>
      <c r="K28" s="561"/>
      <c r="L28" s="563"/>
    </row>
    <row r="29" spans="1:17" ht="11.25" customHeight="1">
      <c r="A29" s="543" t="s">
        <v>24</v>
      </c>
      <c r="B29" s="544"/>
      <c r="C29" s="544"/>
      <c r="D29" s="544"/>
      <c r="E29" s="544"/>
      <c r="F29" s="545"/>
      <c r="G29" s="31">
        <v>2</v>
      </c>
      <c r="H29" s="32">
        <v>3</v>
      </c>
      <c r="I29" s="33" t="s">
        <v>36</v>
      </c>
      <c r="J29" s="34" t="s">
        <v>37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1574165</v>
      </c>
      <c r="J30" s="41">
        <f>SUM(J31+J42+J61+J82+J89+J109+J131+J150+J160)</f>
        <v>336600</v>
      </c>
      <c r="K30" s="42">
        <f>SUM(K31+K42+K61+K82+K89+K109+K131+K150+K160)</f>
        <v>248155.44999999998</v>
      </c>
      <c r="L30" s="41">
        <f>SUM(L31+L42+L61+L82+L89+L109+L131+L150+L160)</f>
        <v>248155.44999999998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1306165</v>
      </c>
      <c r="J31" s="41">
        <f>SUM(J32+J38)</f>
        <v>267400</v>
      </c>
      <c r="K31" s="49">
        <f>SUM(K32+K38)</f>
        <v>209187.56</v>
      </c>
      <c r="L31" s="50">
        <f>SUM(L32+L38)</f>
        <v>209187.56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1287311</v>
      </c>
      <c r="J32" s="41">
        <f>SUM(J33)</f>
        <v>263200</v>
      </c>
      <c r="K32" s="42">
        <f>SUM(K33)</f>
        <v>205991.29</v>
      </c>
      <c r="L32" s="41">
        <f>SUM(L33)</f>
        <v>205991.29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1287311</v>
      </c>
      <c r="J33" s="41">
        <f t="shared" ref="J33:L34" si="0">SUM(J34)</f>
        <v>263200</v>
      </c>
      <c r="K33" s="41">
        <f t="shared" si="0"/>
        <v>205991.29</v>
      </c>
      <c r="L33" s="41">
        <f t="shared" si="0"/>
        <v>205991.29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1287311</v>
      </c>
      <c r="J34" s="42">
        <f t="shared" si="0"/>
        <v>263200</v>
      </c>
      <c r="K34" s="42">
        <f t="shared" si="0"/>
        <v>205991.29</v>
      </c>
      <c r="L34" s="42">
        <f t="shared" si="0"/>
        <v>205991.29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1287311</v>
      </c>
      <c r="J35" s="57">
        <v>263200</v>
      </c>
      <c r="K35" s="57">
        <v>205991.29</v>
      </c>
      <c r="L35" s="57">
        <v>205991.29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18854</v>
      </c>
      <c r="J38" s="41">
        <f t="shared" si="1"/>
        <v>4200</v>
      </c>
      <c r="K38" s="42">
        <f t="shared" si="1"/>
        <v>3196.27</v>
      </c>
      <c r="L38" s="41">
        <f t="shared" si="1"/>
        <v>3196.27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18854</v>
      </c>
      <c r="J39" s="41">
        <f t="shared" si="1"/>
        <v>4200</v>
      </c>
      <c r="K39" s="41">
        <f t="shared" si="1"/>
        <v>3196.27</v>
      </c>
      <c r="L39" s="41">
        <f t="shared" si="1"/>
        <v>3196.27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18854</v>
      </c>
      <c r="J40" s="41">
        <f t="shared" si="1"/>
        <v>4200</v>
      </c>
      <c r="K40" s="41">
        <f t="shared" si="1"/>
        <v>3196.27</v>
      </c>
      <c r="L40" s="41">
        <f t="shared" si="1"/>
        <v>3196.27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18854</v>
      </c>
      <c r="J41" s="57">
        <v>4200</v>
      </c>
      <c r="K41" s="57">
        <v>3196.27</v>
      </c>
      <c r="L41" s="57">
        <v>3196.27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250600</v>
      </c>
      <c r="J42" s="62">
        <f t="shared" si="2"/>
        <v>64900</v>
      </c>
      <c r="K42" s="61">
        <f t="shared" si="2"/>
        <v>37657.03</v>
      </c>
      <c r="L42" s="61">
        <f t="shared" si="2"/>
        <v>37657.03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250600</v>
      </c>
      <c r="J43" s="42">
        <f t="shared" si="2"/>
        <v>64900</v>
      </c>
      <c r="K43" s="41">
        <f t="shared" si="2"/>
        <v>37657.03</v>
      </c>
      <c r="L43" s="42">
        <f t="shared" si="2"/>
        <v>37657.03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250600</v>
      </c>
      <c r="J44" s="42">
        <f t="shared" si="2"/>
        <v>64900</v>
      </c>
      <c r="K44" s="50">
        <f t="shared" si="2"/>
        <v>37657.03</v>
      </c>
      <c r="L44" s="50">
        <f t="shared" si="2"/>
        <v>37657.03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250600</v>
      </c>
      <c r="J45" s="68">
        <f>SUM(J46:J60)</f>
        <v>64900</v>
      </c>
      <c r="K45" s="69">
        <f>SUM(K46:K60)</f>
        <v>37657.03</v>
      </c>
      <c r="L45" s="69">
        <f>SUM(L46:L60)</f>
        <v>37657.03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70400</v>
      </c>
      <c r="J46" s="57">
        <v>17800</v>
      </c>
      <c r="K46" s="57">
        <v>7075.59</v>
      </c>
      <c r="L46" s="57">
        <v>7075.59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800</v>
      </c>
      <c r="J47" s="57">
        <v>100</v>
      </c>
      <c r="K47" s="57">
        <v>46.64</v>
      </c>
      <c r="L47" s="57">
        <v>46.64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3100</v>
      </c>
      <c r="J48" s="57">
        <v>700</v>
      </c>
      <c r="K48" s="57">
        <v>298.82</v>
      </c>
      <c r="L48" s="57">
        <v>298.82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16300</v>
      </c>
      <c r="J49" s="57">
        <v>4000</v>
      </c>
      <c r="K49" s="57">
        <v>1001.75</v>
      </c>
      <c r="L49" s="57">
        <v>1001.75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3700</v>
      </c>
      <c r="J50" s="57">
        <v>900</v>
      </c>
      <c r="K50" s="57">
        <v>122</v>
      </c>
      <c r="L50" s="57">
        <v>122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1600</v>
      </c>
      <c r="J51" s="57">
        <v>200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17800</v>
      </c>
      <c r="J54" s="57">
        <v>1100</v>
      </c>
      <c r="K54" s="57">
        <v>524.02</v>
      </c>
      <c r="L54" s="57">
        <v>524.02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8600</v>
      </c>
      <c r="J55" s="57">
        <v>2600</v>
      </c>
      <c r="K55" s="57">
        <v>801.44</v>
      </c>
      <c r="L55" s="57">
        <v>801.44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72200</v>
      </c>
      <c r="J57" s="57">
        <v>25200</v>
      </c>
      <c r="K57" s="57">
        <v>22771.38</v>
      </c>
      <c r="L57" s="57">
        <v>22771.38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10500</v>
      </c>
      <c r="J58" s="57">
        <v>2700</v>
      </c>
      <c r="K58" s="57">
        <v>2085.48</v>
      </c>
      <c r="L58" s="57">
        <v>2085.48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45600</v>
      </c>
      <c r="J60" s="57">
        <v>9600</v>
      </c>
      <c r="K60" s="57">
        <v>2929.91</v>
      </c>
      <c r="L60" s="57">
        <v>2929.91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17400</v>
      </c>
      <c r="J131" s="81">
        <f>SUM(J132+J137+J145)</f>
        <v>4300</v>
      </c>
      <c r="K131" s="42">
        <f>SUM(K132+K137+K145)</f>
        <v>1310.86</v>
      </c>
      <c r="L131" s="41">
        <f>SUM(L132+L137+L145)</f>
        <v>1310.86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17400</v>
      </c>
      <c r="J145" s="81">
        <f t="shared" si="15"/>
        <v>4300</v>
      </c>
      <c r="K145" s="42">
        <f t="shared" si="15"/>
        <v>1310.86</v>
      </c>
      <c r="L145" s="41">
        <f t="shared" si="15"/>
        <v>1310.86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17400</v>
      </c>
      <c r="J146" s="94">
        <f t="shared" si="15"/>
        <v>4300</v>
      </c>
      <c r="K146" s="69">
        <f t="shared" si="15"/>
        <v>1310.86</v>
      </c>
      <c r="L146" s="68">
        <f t="shared" si="15"/>
        <v>1310.86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17400</v>
      </c>
      <c r="J147" s="81">
        <f>SUM(J148:J149)</f>
        <v>4300</v>
      </c>
      <c r="K147" s="42">
        <f>SUM(K148:K149)</f>
        <v>1310.86</v>
      </c>
      <c r="L147" s="41">
        <f>SUM(L148:L149)</f>
        <v>1310.86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17400</v>
      </c>
      <c r="J148" s="95">
        <v>4300</v>
      </c>
      <c r="K148" s="95">
        <v>1310.86</v>
      </c>
      <c r="L148" s="95">
        <v>1310.86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52.5" customHeight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26500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0.7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26500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26500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19700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19700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customHeight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19700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6800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6800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6800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1600665</v>
      </c>
      <c r="J360" s="90">
        <f>SUM(J30+J176)</f>
        <v>336600</v>
      </c>
      <c r="K360" s="90">
        <f>SUM(K30+K176)</f>
        <v>248155.44999999998</v>
      </c>
      <c r="L360" s="90">
        <f>SUM(L30+L176)</f>
        <v>248155.44999999998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28" t="s">
        <v>231</v>
      </c>
      <c r="K363" s="549" t="s">
        <v>232</v>
      </c>
      <c r="L363" s="54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233</v>
      </c>
      <c r="I365" s="124"/>
      <c r="K365" s="120" t="s">
        <v>234</v>
      </c>
      <c r="L365" s="125"/>
    </row>
    <row r="366" spans="1:12" ht="26.25" customHeight="1">
      <c r="D366" s="547" t="s">
        <v>235</v>
      </c>
      <c r="E366" s="548"/>
      <c r="F366" s="548"/>
      <c r="G366" s="548"/>
      <c r="H366" s="126"/>
      <c r="I366" s="127" t="s">
        <v>231</v>
      </c>
      <c r="K366" s="549" t="s">
        <v>232</v>
      </c>
      <c r="L366" s="549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  <mergeCell ref="A18:L18"/>
    <mergeCell ref="A22:I22"/>
    <mergeCell ref="A23:I23"/>
    <mergeCell ref="A26:I26"/>
    <mergeCell ref="A29:F29"/>
    <mergeCell ref="G25:H25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5" workbookViewId="0">
      <selection activeCell="Q360" sqref="Q360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243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242</v>
      </c>
      <c r="K25" s="144" t="s">
        <v>242</v>
      </c>
      <c r="L25" s="144" t="s">
        <v>242</v>
      </c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248500</v>
      </c>
      <c r="J30" s="41">
        <f>SUM(J31+J42+J61+J82+J89+J109+J131+J150+J160)</f>
        <v>56200</v>
      </c>
      <c r="K30" s="42">
        <f>SUM(K31+K42+K61+K82+K89+K109+K131+K150+K160)</f>
        <v>46924.54</v>
      </c>
      <c r="L30" s="41">
        <f>SUM(L31+L42+L61+L82+L89+L109+L131+L150+L160)</f>
        <v>46924.54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214300</v>
      </c>
      <c r="J31" s="41">
        <f>SUM(J32+J38)</f>
        <v>44700</v>
      </c>
      <c r="K31" s="49">
        <f>SUM(K32+K38)</f>
        <v>39193.97</v>
      </c>
      <c r="L31" s="50">
        <f>SUM(L32+L38)</f>
        <v>39193.97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211200</v>
      </c>
      <c r="J32" s="41">
        <f>SUM(J33)</f>
        <v>44000</v>
      </c>
      <c r="K32" s="42">
        <f>SUM(K33)</f>
        <v>38588.78</v>
      </c>
      <c r="L32" s="41">
        <f>SUM(L33)</f>
        <v>38588.78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211200</v>
      </c>
      <c r="J33" s="41">
        <f t="shared" ref="J33:L34" si="0">SUM(J34)</f>
        <v>44000</v>
      </c>
      <c r="K33" s="41">
        <f t="shared" si="0"/>
        <v>38588.78</v>
      </c>
      <c r="L33" s="41">
        <f t="shared" si="0"/>
        <v>38588.78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211200</v>
      </c>
      <c r="J34" s="42">
        <f t="shared" si="0"/>
        <v>44000</v>
      </c>
      <c r="K34" s="42">
        <f t="shared" si="0"/>
        <v>38588.78</v>
      </c>
      <c r="L34" s="42">
        <f t="shared" si="0"/>
        <v>38588.78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211200</v>
      </c>
      <c r="J35" s="57">
        <v>44000</v>
      </c>
      <c r="K35" s="57">
        <v>38588.78</v>
      </c>
      <c r="L35" s="57">
        <v>38588.78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3100</v>
      </c>
      <c r="J38" s="41">
        <f t="shared" si="1"/>
        <v>700</v>
      </c>
      <c r="K38" s="42">
        <f t="shared" si="1"/>
        <v>605.19000000000005</v>
      </c>
      <c r="L38" s="41">
        <f t="shared" si="1"/>
        <v>605.19000000000005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3100</v>
      </c>
      <c r="J39" s="41">
        <f t="shared" si="1"/>
        <v>700</v>
      </c>
      <c r="K39" s="41">
        <f t="shared" si="1"/>
        <v>605.19000000000005</v>
      </c>
      <c r="L39" s="41">
        <f t="shared" si="1"/>
        <v>605.19000000000005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3100</v>
      </c>
      <c r="J40" s="41">
        <f t="shared" si="1"/>
        <v>700</v>
      </c>
      <c r="K40" s="41">
        <f t="shared" si="1"/>
        <v>605.19000000000005</v>
      </c>
      <c r="L40" s="41">
        <f t="shared" si="1"/>
        <v>605.19000000000005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3100</v>
      </c>
      <c r="J41" s="57">
        <v>700</v>
      </c>
      <c r="K41" s="57">
        <v>605.19000000000005</v>
      </c>
      <c r="L41" s="57">
        <v>605.19000000000005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32100</v>
      </c>
      <c r="J42" s="62">
        <f t="shared" si="2"/>
        <v>11000</v>
      </c>
      <c r="K42" s="61">
        <f t="shared" si="2"/>
        <v>7230.57</v>
      </c>
      <c r="L42" s="61">
        <f t="shared" si="2"/>
        <v>7230.57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32100</v>
      </c>
      <c r="J43" s="42">
        <f t="shared" si="2"/>
        <v>11000</v>
      </c>
      <c r="K43" s="41">
        <f t="shared" si="2"/>
        <v>7230.57</v>
      </c>
      <c r="L43" s="42">
        <f t="shared" si="2"/>
        <v>7230.57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32100</v>
      </c>
      <c r="J44" s="42">
        <f t="shared" si="2"/>
        <v>11000</v>
      </c>
      <c r="K44" s="50">
        <f t="shared" si="2"/>
        <v>7230.57</v>
      </c>
      <c r="L44" s="50">
        <f t="shared" si="2"/>
        <v>7230.57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32100</v>
      </c>
      <c r="J45" s="68">
        <f>SUM(J46:J60)</f>
        <v>11000</v>
      </c>
      <c r="K45" s="69">
        <f>SUM(K46:K60)</f>
        <v>7230.57</v>
      </c>
      <c r="L45" s="69">
        <f>SUM(L46:L60)</f>
        <v>7230.57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3600</v>
      </c>
      <c r="J46" s="57">
        <v>900</v>
      </c>
      <c r="K46" s="57">
        <v>223.02</v>
      </c>
      <c r="L46" s="57">
        <v>223.02</v>
      </c>
      <c r="Q46" s="164"/>
      <c r="R46" s="164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200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1300</v>
      </c>
      <c r="J48" s="57">
        <v>300</v>
      </c>
      <c r="K48" s="57">
        <v>90</v>
      </c>
      <c r="L48" s="57">
        <v>90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2600</v>
      </c>
      <c r="J50" s="57">
        <v>600</v>
      </c>
      <c r="K50" s="57">
        <v>40</v>
      </c>
      <c r="L50" s="57">
        <v>40</v>
      </c>
      <c r="Q50" s="164"/>
      <c r="R50" s="164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500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1100</v>
      </c>
      <c r="J54" s="57">
        <v>300</v>
      </c>
      <c r="K54" s="57">
        <v>125.34</v>
      </c>
      <c r="L54" s="57">
        <v>125.34</v>
      </c>
      <c r="Q54" s="164"/>
      <c r="R54" s="164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1000</v>
      </c>
      <c r="J55" s="57">
        <v>200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15100</v>
      </c>
      <c r="J57" s="57">
        <v>7100</v>
      </c>
      <c r="K57" s="57">
        <v>5925.99</v>
      </c>
      <c r="L57" s="57">
        <v>5925.99</v>
      </c>
      <c r="Q57" s="164"/>
      <c r="R57" s="164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2700</v>
      </c>
      <c r="J58" s="57">
        <v>600</v>
      </c>
      <c r="K58" s="57">
        <v>405.23</v>
      </c>
      <c r="L58" s="57">
        <v>405.23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4000</v>
      </c>
      <c r="J60" s="57">
        <v>1000</v>
      </c>
      <c r="K60" s="57">
        <v>420.99</v>
      </c>
      <c r="L60" s="57">
        <v>420.99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2100</v>
      </c>
      <c r="J131" s="81">
        <f>SUM(J132+J137+J145)</f>
        <v>500</v>
      </c>
      <c r="K131" s="42">
        <f>SUM(K132+K137+K145)</f>
        <v>500</v>
      </c>
      <c r="L131" s="41">
        <f>SUM(L132+L137+L145)</f>
        <v>500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2100</v>
      </c>
      <c r="J145" s="81">
        <f t="shared" si="15"/>
        <v>500</v>
      </c>
      <c r="K145" s="42">
        <f t="shared" si="15"/>
        <v>500</v>
      </c>
      <c r="L145" s="41">
        <f t="shared" si="15"/>
        <v>500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2100</v>
      </c>
      <c r="J146" s="94">
        <f t="shared" si="15"/>
        <v>500</v>
      </c>
      <c r="K146" s="69">
        <f t="shared" si="15"/>
        <v>500</v>
      </c>
      <c r="L146" s="68">
        <f t="shared" si="15"/>
        <v>500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2100</v>
      </c>
      <c r="J147" s="81">
        <f>SUM(J148:J149)</f>
        <v>500</v>
      </c>
      <c r="K147" s="42">
        <f>SUM(K148:K149)</f>
        <v>500</v>
      </c>
      <c r="L147" s="41">
        <f>SUM(L148:L149)</f>
        <v>500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2100</v>
      </c>
      <c r="J148" s="95">
        <v>500</v>
      </c>
      <c r="K148" s="95">
        <v>500</v>
      </c>
      <c r="L148" s="95">
        <v>500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248500</v>
      </c>
      <c r="J360" s="90">
        <f>SUM(J30+J176)</f>
        <v>56200</v>
      </c>
      <c r="K360" s="90">
        <f>SUM(K30+K176)</f>
        <v>46924.54</v>
      </c>
      <c r="L360" s="90">
        <f>SUM(L30+L176)</f>
        <v>46924.54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0" workbookViewId="0">
      <selection activeCell="L364" sqref="L364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243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247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242</v>
      </c>
      <c r="K25" s="144" t="s">
        <v>242</v>
      </c>
      <c r="L25" s="144" t="s">
        <v>242</v>
      </c>
      <c r="M25" s="134"/>
    </row>
    <row r="26" spans="1:17">
      <c r="A26" s="542" t="s">
        <v>248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3765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3765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3711</v>
      </c>
      <c r="J32" s="41">
        <f>SUM(J33)</f>
        <v>0</v>
      </c>
      <c r="K32" s="42">
        <f>SUM(K33)</f>
        <v>0</v>
      </c>
      <c r="L32" s="41">
        <f>SUM(L33)</f>
        <v>0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3711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3711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3711</v>
      </c>
      <c r="J35" s="57">
        <v>0</v>
      </c>
      <c r="K35" s="57">
        <v>0</v>
      </c>
      <c r="L35" s="57">
        <v>0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54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54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54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54</v>
      </c>
      <c r="J41" s="57">
        <v>0</v>
      </c>
      <c r="K41" s="57">
        <v>0</v>
      </c>
      <c r="L41" s="57">
        <v>0</v>
      </c>
      <c r="Q41" s="164"/>
      <c r="R41" s="164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64"/>
      <c r="R45" s="164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3765</v>
      </c>
      <c r="J360" s="90">
        <f>SUM(J30+J176)</f>
        <v>0</v>
      </c>
      <c r="K360" s="90">
        <f>SUM(K30+K176)</f>
        <v>0</v>
      </c>
      <c r="L360" s="90">
        <f>SUM(L30+L176)</f>
        <v>0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4" workbookViewId="0">
      <selection activeCell="J28" sqref="J28"/>
    </sheetView>
  </sheetViews>
  <sheetFormatPr defaultRowHeight="15"/>
  <cols>
    <col min="1" max="4" width="2" style="1" customWidth="1"/>
    <col min="5" max="5" width="2.140625" style="1" customWidth="1"/>
    <col min="6" max="6" width="3.5703125" style="46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468" t="s">
        <v>0</v>
      </c>
      <c r="K1" s="468"/>
      <c r="L1" s="468"/>
      <c r="M1" s="132"/>
      <c r="N1" s="468"/>
      <c r="O1" s="468"/>
      <c r="P1" s="468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468" t="s">
        <v>1</v>
      </c>
      <c r="K2" s="468"/>
      <c r="L2" s="468"/>
      <c r="M2" s="132"/>
      <c r="N2" s="468"/>
      <c r="O2" s="468"/>
      <c r="P2" s="46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468" t="s">
        <v>2</v>
      </c>
      <c r="K3" s="468"/>
      <c r="L3" s="468"/>
      <c r="M3" s="132"/>
      <c r="N3" s="468"/>
      <c r="O3" s="468"/>
      <c r="P3" s="468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468" t="s">
        <v>4</v>
      </c>
      <c r="K4" s="468"/>
      <c r="L4" s="468"/>
      <c r="M4" s="132"/>
      <c r="N4" s="133"/>
      <c r="O4" s="133"/>
      <c r="P4" s="46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468" t="s">
        <v>5</v>
      </c>
      <c r="K5" s="468"/>
      <c r="L5" s="468"/>
      <c r="M5" s="132"/>
      <c r="N5" s="468"/>
      <c r="O5" s="468"/>
      <c r="P5" s="468"/>
      <c r="Q5" s="468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468"/>
      <c r="I6" s="468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69"/>
      <c r="B8" s="470"/>
      <c r="C8" s="470"/>
      <c r="D8" s="470"/>
      <c r="E8" s="470"/>
      <c r="F8" s="470"/>
      <c r="G8" s="538" t="s">
        <v>8</v>
      </c>
      <c r="H8" s="538"/>
      <c r="I8" s="538"/>
      <c r="J8" s="538"/>
      <c r="K8" s="538"/>
      <c r="L8" s="470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511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468"/>
      <c r="F21" s="471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239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472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405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241</v>
      </c>
      <c r="K25" s="144" t="s">
        <v>242</v>
      </c>
      <c r="L25" s="144" t="s">
        <v>242</v>
      </c>
      <c r="M25" s="134"/>
    </row>
    <row r="26" spans="1:17">
      <c r="A26" s="542" t="s">
        <v>510</v>
      </c>
      <c r="B26" s="542"/>
      <c r="C26" s="542"/>
      <c r="D26" s="542"/>
      <c r="E26" s="542"/>
      <c r="F26" s="542"/>
      <c r="G26" s="542"/>
      <c r="H26" s="542"/>
      <c r="I26" s="542"/>
      <c r="J26" s="26"/>
      <c r="K26" s="27"/>
      <c r="L26" s="28" t="s">
        <v>27</v>
      </c>
      <c r="M26" s="135"/>
    </row>
    <row r="27" spans="1:17" ht="24" customHeight="1">
      <c r="A27" s="550" t="s">
        <v>28</v>
      </c>
      <c r="B27" s="551"/>
      <c r="C27" s="551"/>
      <c r="D27" s="551"/>
      <c r="E27" s="551"/>
      <c r="F27" s="551"/>
      <c r="G27" s="554" t="s">
        <v>29</v>
      </c>
      <c r="H27" s="556" t="s">
        <v>30</v>
      </c>
      <c r="I27" s="558" t="s">
        <v>31</v>
      </c>
      <c r="J27" s="559"/>
      <c r="K27" s="560" t="s">
        <v>32</v>
      </c>
      <c r="L27" s="562" t="s">
        <v>33</v>
      </c>
      <c r="M27" s="135"/>
    </row>
    <row r="28" spans="1:17" ht="46.5" customHeight="1">
      <c r="A28" s="552"/>
      <c r="B28" s="553"/>
      <c r="C28" s="553"/>
      <c r="D28" s="553"/>
      <c r="E28" s="553"/>
      <c r="F28" s="553"/>
      <c r="G28" s="555"/>
      <c r="H28" s="557"/>
      <c r="I28" s="29" t="s">
        <v>34</v>
      </c>
      <c r="J28" s="30" t="s">
        <v>35</v>
      </c>
      <c r="K28" s="561"/>
      <c r="L28" s="563"/>
    </row>
    <row r="29" spans="1:17" ht="11.25" customHeight="1">
      <c r="A29" s="543" t="s">
        <v>24</v>
      </c>
      <c r="B29" s="544"/>
      <c r="C29" s="544"/>
      <c r="D29" s="544"/>
      <c r="E29" s="544"/>
      <c r="F29" s="545"/>
      <c r="G29" s="31">
        <v>2</v>
      </c>
      <c r="H29" s="32">
        <v>3</v>
      </c>
      <c r="I29" s="33" t="s">
        <v>36</v>
      </c>
      <c r="J29" s="34" t="s">
        <v>37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6500</v>
      </c>
      <c r="J30" s="41">
        <f>SUM(J31+J42+J61+J82+J89+J109+J131+J150+J160)</f>
        <v>2200</v>
      </c>
      <c r="K30" s="42">
        <f>SUM(K31+K42+K61+K82+K89+K109+K131+K150+K160)</f>
        <v>1240</v>
      </c>
      <c r="L30" s="41">
        <f>SUM(L31+L42+L61+L82+L89+L109+L131+L150+L160)</f>
        <v>1240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6500</v>
      </c>
      <c r="J42" s="62">
        <f t="shared" si="2"/>
        <v>2200</v>
      </c>
      <c r="K42" s="61">
        <f t="shared" si="2"/>
        <v>1240</v>
      </c>
      <c r="L42" s="61">
        <f t="shared" si="2"/>
        <v>1240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6500</v>
      </c>
      <c r="J43" s="42">
        <f t="shared" si="2"/>
        <v>2200</v>
      </c>
      <c r="K43" s="41">
        <f t="shared" si="2"/>
        <v>1240</v>
      </c>
      <c r="L43" s="42">
        <f t="shared" si="2"/>
        <v>1240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6500</v>
      </c>
      <c r="J44" s="42">
        <f t="shared" si="2"/>
        <v>2200</v>
      </c>
      <c r="K44" s="50">
        <f t="shared" si="2"/>
        <v>1240</v>
      </c>
      <c r="L44" s="50">
        <f t="shared" si="2"/>
        <v>1240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6500</v>
      </c>
      <c r="J45" s="68">
        <f>SUM(J46:J60)</f>
        <v>2200</v>
      </c>
      <c r="K45" s="69">
        <f>SUM(K46:K60)</f>
        <v>1240</v>
      </c>
      <c r="L45" s="69">
        <f>SUM(L46:L60)</f>
        <v>1240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4100</v>
      </c>
      <c r="J55" s="57">
        <v>1500</v>
      </c>
      <c r="K55" s="57">
        <v>540</v>
      </c>
      <c r="L55" s="57">
        <v>540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2400</v>
      </c>
      <c r="J58" s="57">
        <v>700</v>
      </c>
      <c r="K58" s="57">
        <v>700</v>
      </c>
      <c r="L58" s="57">
        <v>700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6500</v>
      </c>
      <c r="J360" s="90">
        <f>SUM(J30+J176)</f>
        <v>2200</v>
      </c>
      <c r="K360" s="90">
        <f>SUM(K30+K176)</f>
        <v>1240</v>
      </c>
      <c r="L360" s="90">
        <f>SUM(L30+L176)</f>
        <v>1240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473" t="s">
        <v>231</v>
      </c>
      <c r="K363" s="549" t="s">
        <v>232</v>
      </c>
      <c r="L363" s="549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233</v>
      </c>
      <c r="I365" s="124"/>
      <c r="K365" s="120" t="s">
        <v>234</v>
      </c>
      <c r="L365" s="125"/>
    </row>
    <row r="366" spans="1:12" ht="26.25" customHeight="1">
      <c r="D366" s="547" t="s">
        <v>235</v>
      </c>
      <c r="E366" s="548"/>
      <c r="F366" s="548"/>
      <c r="G366" s="548"/>
      <c r="H366" s="126"/>
      <c r="I366" s="127" t="s">
        <v>231</v>
      </c>
      <c r="K366" s="549" t="s">
        <v>232</v>
      </c>
      <c r="L366" s="549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rintOptions horizontalCentered="1"/>
  <pageMargins left="0" right="0" top="0" bottom="0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opLeftCell="A19" workbookViewId="0">
      <selection activeCell="R363" sqref="R36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/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249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/>
      <c r="J25" s="143"/>
      <c r="K25" s="144"/>
      <c r="L25" s="144"/>
      <c r="M25" s="134"/>
    </row>
    <row r="26" spans="1:17">
      <c r="A26" s="542" t="s">
        <v>250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726800</v>
      </c>
      <c r="J30" s="41">
        <f>SUM(J31+J42+J61+J82+J89+J109+J131+J150+J160)</f>
        <v>143800</v>
      </c>
      <c r="K30" s="42">
        <f>SUM(K31+K42+K61+K82+K89+K109+K131+K150+K160)</f>
        <v>108696.4</v>
      </c>
      <c r="L30" s="41">
        <f>SUM(L31+L42+L61+L82+L89+L109+L131+L150+L160)</f>
        <v>108696.4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709500</v>
      </c>
      <c r="J31" s="41">
        <f>SUM(J32+J38)</f>
        <v>140700</v>
      </c>
      <c r="K31" s="49">
        <f>SUM(K32+K38)</f>
        <v>108122.23</v>
      </c>
      <c r="L31" s="50">
        <f>SUM(L32+L38)</f>
        <v>108122.23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699300</v>
      </c>
      <c r="J32" s="41">
        <f>SUM(J33)</f>
        <v>138500</v>
      </c>
      <c r="K32" s="42">
        <f>SUM(K33)</f>
        <v>106504.19</v>
      </c>
      <c r="L32" s="41">
        <f>SUM(L33)</f>
        <v>106504.19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699300</v>
      </c>
      <c r="J33" s="41">
        <f t="shared" ref="J33:L34" si="0">SUM(J34)</f>
        <v>138500</v>
      </c>
      <c r="K33" s="41">
        <f t="shared" si="0"/>
        <v>106504.19</v>
      </c>
      <c r="L33" s="41">
        <f t="shared" si="0"/>
        <v>106504.19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699300</v>
      </c>
      <c r="J34" s="42">
        <f t="shared" si="0"/>
        <v>138500</v>
      </c>
      <c r="K34" s="42">
        <f t="shared" si="0"/>
        <v>106504.19</v>
      </c>
      <c r="L34" s="42">
        <f t="shared" si="0"/>
        <v>106504.19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699300</v>
      </c>
      <c r="J35" s="57">
        <v>138500</v>
      </c>
      <c r="K35" s="57">
        <v>106504.19</v>
      </c>
      <c r="L35" s="57">
        <v>106504.19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10200</v>
      </c>
      <c r="J38" s="41">
        <f t="shared" si="1"/>
        <v>2200</v>
      </c>
      <c r="K38" s="42">
        <f t="shared" si="1"/>
        <v>1618.04</v>
      </c>
      <c r="L38" s="41">
        <f t="shared" si="1"/>
        <v>1618.04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10200</v>
      </c>
      <c r="J39" s="41">
        <f t="shared" si="1"/>
        <v>2200</v>
      </c>
      <c r="K39" s="41">
        <f t="shared" si="1"/>
        <v>1618.04</v>
      </c>
      <c r="L39" s="41">
        <f t="shared" si="1"/>
        <v>1618.04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10200</v>
      </c>
      <c r="J40" s="41">
        <f t="shared" si="1"/>
        <v>2200</v>
      </c>
      <c r="K40" s="41">
        <f t="shared" si="1"/>
        <v>1618.04</v>
      </c>
      <c r="L40" s="41">
        <f t="shared" si="1"/>
        <v>1618.04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10200</v>
      </c>
      <c r="J41" s="57">
        <v>2200</v>
      </c>
      <c r="K41" s="57">
        <v>1618.04</v>
      </c>
      <c r="L41" s="57">
        <v>1618.04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14300</v>
      </c>
      <c r="J42" s="62">
        <f t="shared" si="2"/>
        <v>2400</v>
      </c>
      <c r="K42" s="61">
        <f t="shared" si="2"/>
        <v>400.55</v>
      </c>
      <c r="L42" s="61">
        <f t="shared" si="2"/>
        <v>400.55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14300</v>
      </c>
      <c r="J43" s="42">
        <f t="shared" si="2"/>
        <v>2400</v>
      </c>
      <c r="K43" s="41">
        <f t="shared" si="2"/>
        <v>400.55</v>
      </c>
      <c r="L43" s="42">
        <f t="shared" si="2"/>
        <v>400.55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14300</v>
      </c>
      <c r="J44" s="42">
        <f t="shared" si="2"/>
        <v>2400</v>
      </c>
      <c r="K44" s="50">
        <f t="shared" si="2"/>
        <v>400.55</v>
      </c>
      <c r="L44" s="50">
        <f t="shared" si="2"/>
        <v>400.55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14300</v>
      </c>
      <c r="J45" s="68">
        <f>SUM(J46:J60)</f>
        <v>2400</v>
      </c>
      <c r="K45" s="69">
        <f>SUM(K46:K60)</f>
        <v>400.55</v>
      </c>
      <c r="L45" s="69">
        <f>SUM(L46:L60)</f>
        <v>400.55</v>
      </c>
      <c r="Q45" s="164"/>
      <c r="R45" s="164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800</v>
      </c>
      <c r="J51" s="57">
        <v>200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2100</v>
      </c>
      <c r="J55" s="57">
        <v>600</v>
      </c>
      <c r="K55" s="57">
        <v>150.86000000000001</v>
      </c>
      <c r="L55" s="57">
        <v>150.86000000000001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2200</v>
      </c>
      <c r="J58" s="57">
        <v>600</v>
      </c>
      <c r="K58" s="57">
        <v>180.25</v>
      </c>
      <c r="L58" s="57">
        <v>180.25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9200</v>
      </c>
      <c r="J60" s="57">
        <v>1000</v>
      </c>
      <c r="K60" s="57">
        <v>69.44</v>
      </c>
      <c r="L60" s="57">
        <v>69.44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3000</v>
      </c>
      <c r="J131" s="81">
        <f>SUM(J132+J137+J145)</f>
        <v>700</v>
      </c>
      <c r="K131" s="42">
        <f>SUM(K132+K137+K145)</f>
        <v>173.62</v>
      </c>
      <c r="L131" s="41">
        <f>SUM(L132+L137+L145)</f>
        <v>173.62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3000</v>
      </c>
      <c r="J145" s="81">
        <f t="shared" si="15"/>
        <v>700</v>
      </c>
      <c r="K145" s="42">
        <f t="shared" si="15"/>
        <v>173.62</v>
      </c>
      <c r="L145" s="41">
        <f t="shared" si="15"/>
        <v>173.62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3000</v>
      </c>
      <c r="J146" s="94">
        <f t="shared" si="15"/>
        <v>700</v>
      </c>
      <c r="K146" s="69">
        <f t="shared" si="15"/>
        <v>173.62</v>
      </c>
      <c r="L146" s="68">
        <f t="shared" si="15"/>
        <v>173.62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3000</v>
      </c>
      <c r="J147" s="81">
        <f>SUM(J148:J149)</f>
        <v>700</v>
      </c>
      <c r="K147" s="42">
        <f>SUM(K148:K149)</f>
        <v>173.62</v>
      </c>
      <c r="L147" s="41">
        <f>SUM(L148:L149)</f>
        <v>173.62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3000</v>
      </c>
      <c r="J148" s="95">
        <v>700</v>
      </c>
      <c r="K148" s="95">
        <v>173.62</v>
      </c>
      <c r="L148" s="95">
        <v>173.62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726800</v>
      </c>
      <c r="J360" s="90">
        <f>SUM(J30+J176)</f>
        <v>143800</v>
      </c>
      <c r="K360" s="90">
        <f>SUM(K30+K176)</f>
        <v>108696.4</v>
      </c>
      <c r="L360" s="90">
        <f>SUM(L30+L176)</f>
        <v>108696.4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9" workbookViewId="0">
      <selection activeCell="J362" sqref="J362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239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249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241</v>
      </c>
      <c r="K25" s="144" t="s">
        <v>242</v>
      </c>
      <c r="L25" s="144" t="s">
        <v>242</v>
      </c>
      <c r="M25" s="134"/>
    </row>
    <row r="26" spans="1:17">
      <c r="A26" s="542" t="s">
        <v>250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545300</v>
      </c>
      <c r="J30" s="41">
        <f>SUM(J31+J42+J61+J82+J89+J109+J131+J150+J160)</f>
        <v>112900</v>
      </c>
      <c r="K30" s="42">
        <f>SUM(K31+K42+K61+K82+K89+K109+K131+K150+K160)</f>
        <v>84370.750000000015</v>
      </c>
      <c r="L30" s="41">
        <f>SUM(L31+L42+L61+L82+L89+L109+L131+L150+L160)</f>
        <v>84370.750000000015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533500</v>
      </c>
      <c r="J31" s="41">
        <f>SUM(J32+J38)</f>
        <v>111200</v>
      </c>
      <c r="K31" s="49">
        <f>SUM(K32+K38)</f>
        <v>83964.38</v>
      </c>
      <c r="L31" s="50">
        <f>SUM(L32+L38)</f>
        <v>83964.38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525900</v>
      </c>
      <c r="J32" s="41">
        <f>SUM(J33)</f>
        <v>109600</v>
      </c>
      <c r="K32" s="42">
        <f>SUM(K33)</f>
        <v>82686.81</v>
      </c>
      <c r="L32" s="41">
        <f>SUM(L33)</f>
        <v>82686.81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525900</v>
      </c>
      <c r="J33" s="41">
        <f t="shared" ref="J33:L34" si="0">SUM(J34)</f>
        <v>109600</v>
      </c>
      <c r="K33" s="41">
        <f t="shared" si="0"/>
        <v>82686.81</v>
      </c>
      <c r="L33" s="41">
        <f t="shared" si="0"/>
        <v>82686.81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525900</v>
      </c>
      <c r="J34" s="42">
        <f t="shared" si="0"/>
        <v>109600</v>
      </c>
      <c r="K34" s="42">
        <f t="shared" si="0"/>
        <v>82686.81</v>
      </c>
      <c r="L34" s="42">
        <f t="shared" si="0"/>
        <v>82686.81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525900</v>
      </c>
      <c r="J35" s="57">
        <v>109600</v>
      </c>
      <c r="K35" s="57">
        <v>82686.81</v>
      </c>
      <c r="L35" s="57">
        <v>82686.81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7600</v>
      </c>
      <c r="J38" s="41">
        <f t="shared" si="1"/>
        <v>1600</v>
      </c>
      <c r="K38" s="42">
        <f t="shared" si="1"/>
        <v>1277.57</v>
      </c>
      <c r="L38" s="41">
        <f t="shared" si="1"/>
        <v>1277.57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7600</v>
      </c>
      <c r="J39" s="41">
        <f t="shared" si="1"/>
        <v>1600</v>
      </c>
      <c r="K39" s="41">
        <f t="shared" si="1"/>
        <v>1277.57</v>
      </c>
      <c r="L39" s="41">
        <f t="shared" si="1"/>
        <v>1277.57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7600</v>
      </c>
      <c r="J40" s="41">
        <f t="shared" si="1"/>
        <v>1600</v>
      </c>
      <c r="K40" s="41">
        <f t="shared" si="1"/>
        <v>1277.57</v>
      </c>
      <c r="L40" s="41">
        <f t="shared" si="1"/>
        <v>1277.57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7600</v>
      </c>
      <c r="J41" s="57">
        <v>1600</v>
      </c>
      <c r="K41" s="57">
        <v>1277.57</v>
      </c>
      <c r="L41" s="57">
        <v>1277.57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9800</v>
      </c>
      <c r="J42" s="62">
        <f t="shared" si="2"/>
        <v>1200</v>
      </c>
      <c r="K42" s="61">
        <f t="shared" si="2"/>
        <v>253.88</v>
      </c>
      <c r="L42" s="61">
        <f t="shared" si="2"/>
        <v>253.88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9800</v>
      </c>
      <c r="J43" s="42">
        <f t="shared" si="2"/>
        <v>1200</v>
      </c>
      <c r="K43" s="41">
        <f t="shared" si="2"/>
        <v>253.88</v>
      </c>
      <c r="L43" s="42">
        <f t="shared" si="2"/>
        <v>253.88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9800</v>
      </c>
      <c r="J44" s="42">
        <f t="shared" si="2"/>
        <v>1200</v>
      </c>
      <c r="K44" s="50">
        <f t="shared" si="2"/>
        <v>253.88</v>
      </c>
      <c r="L44" s="50">
        <f t="shared" si="2"/>
        <v>253.88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9800</v>
      </c>
      <c r="J45" s="68">
        <f>SUM(J46:J60)</f>
        <v>1200</v>
      </c>
      <c r="K45" s="69">
        <f>SUM(K46:K60)</f>
        <v>253.88</v>
      </c>
      <c r="L45" s="69">
        <f>SUM(L46:L60)</f>
        <v>253.88</v>
      </c>
      <c r="Q45" s="164"/>
      <c r="R45" s="164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800</v>
      </c>
      <c r="J51" s="57">
        <v>200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1200</v>
      </c>
      <c r="J55" s="57">
        <v>300</v>
      </c>
      <c r="K55" s="57">
        <v>147.38</v>
      </c>
      <c r="L55" s="57">
        <v>147.38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1500</v>
      </c>
      <c r="J58" s="57">
        <v>400</v>
      </c>
      <c r="K58" s="57">
        <v>91.3</v>
      </c>
      <c r="L58" s="57">
        <v>91.3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6300</v>
      </c>
      <c r="J60" s="57">
        <v>300</v>
      </c>
      <c r="K60" s="57">
        <v>15.2</v>
      </c>
      <c r="L60" s="57">
        <v>15.2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2000</v>
      </c>
      <c r="J131" s="81">
        <f>SUM(J132+J137+J145)</f>
        <v>500</v>
      </c>
      <c r="K131" s="42">
        <f>SUM(K132+K137+K145)</f>
        <v>152.49</v>
      </c>
      <c r="L131" s="41">
        <f>SUM(L132+L137+L145)</f>
        <v>152.49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2000</v>
      </c>
      <c r="J145" s="81">
        <f t="shared" si="15"/>
        <v>500</v>
      </c>
      <c r="K145" s="42">
        <f t="shared" si="15"/>
        <v>152.49</v>
      </c>
      <c r="L145" s="41">
        <f t="shared" si="15"/>
        <v>152.49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2000</v>
      </c>
      <c r="J146" s="94">
        <f t="shared" si="15"/>
        <v>500</v>
      </c>
      <c r="K146" s="69">
        <f t="shared" si="15"/>
        <v>152.49</v>
      </c>
      <c r="L146" s="68">
        <f t="shared" si="15"/>
        <v>152.49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2000</v>
      </c>
      <c r="J147" s="81">
        <f>SUM(J148:J149)</f>
        <v>500</v>
      </c>
      <c r="K147" s="42">
        <f>SUM(K148:K149)</f>
        <v>152.49</v>
      </c>
      <c r="L147" s="41">
        <f>SUM(L148:L149)</f>
        <v>152.49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2000</v>
      </c>
      <c r="J148" s="95">
        <v>500</v>
      </c>
      <c r="K148" s="95">
        <v>152.49</v>
      </c>
      <c r="L148" s="95">
        <v>152.49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545300</v>
      </c>
      <c r="J360" s="90">
        <f>SUM(J30+J176)</f>
        <v>112900</v>
      </c>
      <c r="K360" s="90">
        <f>SUM(K30+K176)</f>
        <v>84370.750000000015</v>
      </c>
      <c r="L360" s="90">
        <f>SUM(L30+L176)</f>
        <v>84370.750000000015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9" workbookViewId="0">
      <selection activeCell="H364" sqref="H364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29.1" customHeight="1">
      <c r="A22" s="541" t="s">
        <v>246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249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242</v>
      </c>
      <c r="K25" s="144" t="s">
        <v>241</v>
      </c>
      <c r="L25" s="144" t="s">
        <v>242</v>
      </c>
      <c r="M25" s="134"/>
    </row>
    <row r="26" spans="1:17">
      <c r="A26" s="542" t="s">
        <v>250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31800</v>
      </c>
      <c r="J30" s="41">
        <f>SUM(J31+J42+J61+J82+J89+J109+J131+J150+J160)</f>
        <v>5500</v>
      </c>
      <c r="K30" s="42">
        <f>SUM(K31+K42+K61+K82+K89+K109+K131+K150+K160)</f>
        <v>4393.45</v>
      </c>
      <c r="L30" s="41">
        <f>SUM(L31+L42+L61+L82+L89+L109+L131+L150+L160)</f>
        <v>4393.45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31200</v>
      </c>
      <c r="J31" s="41">
        <f>SUM(J32+J38)</f>
        <v>5200</v>
      </c>
      <c r="K31" s="49">
        <f>SUM(K32+K38)</f>
        <v>4380.74</v>
      </c>
      <c r="L31" s="50">
        <f>SUM(L32+L38)</f>
        <v>4380.74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30700</v>
      </c>
      <c r="J32" s="41">
        <f>SUM(J33)</f>
        <v>5100</v>
      </c>
      <c r="K32" s="42">
        <f>SUM(K33)</f>
        <v>4318.6499999999996</v>
      </c>
      <c r="L32" s="41">
        <f>SUM(L33)</f>
        <v>4318.6499999999996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30700</v>
      </c>
      <c r="J33" s="41">
        <f t="shared" ref="J33:L34" si="0">SUM(J34)</f>
        <v>5100</v>
      </c>
      <c r="K33" s="41">
        <f t="shared" si="0"/>
        <v>4318.6499999999996</v>
      </c>
      <c r="L33" s="41">
        <f t="shared" si="0"/>
        <v>4318.6499999999996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30700</v>
      </c>
      <c r="J34" s="42">
        <f t="shared" si="0"/>
        <v>5100</v>
      </c>
      <c r="K34" s="42">
        <f t="shared" si="0"/>
        <v>4318.6499999999996</v>
      </c>
      <c r="L34" s="42">
        <f t="shared" si="0"/>
        <v>4318.6499999999996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30700</v>
      </c>
      <c r="J35" s="57">
        <v>5100</v>
      </c>
      <c r="K35" s="57">
        <v>4318.6499999999996</v>
      </c>
      <c r="L35" s="57">
        <v>4318.6499999999996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500</v>
      </c>
      <c r="J38" s="41">
        <f t="shared" si="1"/>
        <v>100</v>
      </c>
      <c r="K38" s="42">
        <f t="shared" si="1"/>
        <v>62.09</v>
      </c>
      <c r="L38" s="41">
        <f t="shared" si="1"/>
        <v>62.09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500</v>
      </c>
      <c r="J39" s="41">
        <f t="shared" si="1"/>
        <v>100</v>
      </c>
      <c r="K39" s="41">
        <f t="shared" si="1"/>
        <v>62.09</v>
      </c>
      <c r="L39" s="41">
        <f t="shared" si="1"/>
        <v>62.09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500</v>
      </c>
      <c r="J40" s="41">
        <f t="shared" si="1"/>
        <v>100</v>
      </c>
      <c r="K40" s="41">
        <f t="shared" si="1"/>
        <v>62.09</v>
      </c>
      <c r="L40" s="41">
        <f t="shared" si="1"/>
        <v>62.09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500</v>
      </c>
      <c r="J41" s="57">
        <v>100</v>
      </c>
      <c r="K41" s="57">
        <v>62.09</v>
      </c>
      <c r="L41" s="57">
        <v>62.09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600</v>
      </c>
      <c r="J42" s="62">
        <f t="shared" si="2"/>
        <v>300</v>
      </c>
      <c r="K42" s="61">
        <f t="shared" si="2"/>
        <v>12.71</v>
      </c>
      <c r="L42" s="61">
        <f t="shared" si="2"/>
        <v>12.71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600</v>
      </c>
      <c r="J43" s="42">
        <f t="shared" si="2"/>
        <v>300</v>
      </c>
      <c r="K43" s="41">
        <f t="shared" si="2"/>
        <v>12.71</v>
      </c>
      <c r="L43" s="42">
        <f t="shared" si="2"/>
        <v>12.71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600</v>
      </c>
      <c r="J44" s="42">
        <f t="shared" si="2"/>
        <v>300</v>
      </c>
      <c r="K44" s="50">
        <f t="shared" si="2"/>
        <v>12.71</v>
      </c>
      <c r="L44" s="50">
        <f t="shared" si="2"/>
        <v>12.71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600</v>
      </c>
      <c r="J45" s="68">
        <f>SUM(J46:J60)</f>
        <v>300</v>
      </c>
      <c r="K45" s="69">
        <f>SUM(K46:K60)</f>
        <v>12.71</v>
      </c>
      <c r="L45" s="69">
        <f>SUM(L46:L60)</f>
        <v>12.71</v>
      </c>
      <c r="Q45" s="164"/>
      <c r="R45" s="164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100</v>
      </c>
      <c r="J55" s="57">
        <v>100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100</v>
      </c>
      <c r="J58" s="57">
        <v>100</v>
      </c>
      <c r="K58" s="57">
        <v>12.71</v>
      </c>
      <c r="L58" s="57">
        <v>12.71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400</v>
      </c>
      <c r="J60" s="57">
        <v>100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31800</v>
      </c>
      <c r="J360" s="90">
        <f>SUM(J30+J176)</f>
        <v>5500</v>
      </c>
      <c r="K360" s="90">
        <f>SUM(K30+K176)</f>
        <v>4393.45</v>
      </c>
      <c r="L360" s="90">
        <f>SUM(L30+L176)</f>
        <v>4393.45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abSelected="1" workbookViewId="0">
      <selection activeCell="G361" sqref="G361:I36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243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249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242</v>
      </c>
      <c r="K25" s="144" t="s">
        <v>242</v>
      </c>
      <c r="L25" s="144" t="s">
        <v>242</v>
      </c>
      <c r="M25" s="134"/>
    </row>
    <row r="26" spans="1:17">
      <c r="A26" s="542" t="s">
        <v>250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149700</v>
      </c>
      <c r="J30" s="41">
        <f>SUM(J31+J42+J61+J82+J89+J109+J131+J150+J160)</f>
        <v>25400</v>
      </c>
      <c r="K30" s="42">
        <f>SUM(K31+K42+K61+K82+K89+K109+K131+K150+K160)</f>
        <v>19932.2</v>
      </c>
      <c r="L30" s="41">
        <f>SUM(L31+L42+L61+L82+L89+L109+L131+L150+L160)</f>
        <v>19932.2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144800</v>
      </c>
      <c r="J31" s="41">
        <f>SUM(J32+J38)</f>
        <v>24300</v>
      </c>
      <c r="K31" s="49">
        <f>SUM(K32+K38)</f>
        <v>19777.11</v>
      </c>
      <c r="L31" s="50">
        <f>SUM(L32+L38)</f>
        <v>19777.11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142700</v>
      </c>
      <c r="J32" s="41">
        <f>SUM(J33)</f>
        <v>23800</v>
      </c>
      <c r="K32" s="42">
        <f>SUM(K33)</f>
        <v>19498.73</v>
      </c>
      <c r="L32" s="41">
        <f>SUM(L33)</f>
        <v>19498.73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142700</v>
      </c>
      <c r="J33" s="41">
        <f t="shared" ref="J33:L34" si="0">SUM(J34)</f>
        <v>23800</v>
      </c>
      <c r="K33" s="41">
        <f t="shared" si="0"/>
        <v>19498.73</v>
      </c>
      <c r="L33" s="41">
        <f t="shared" si="0"/>
        <v>19498.73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142700</v>
      </c>
      <c r="J34" s="42">
        <f t="shared" si="0"/>
        <v>23800</v>
      </c>
      <c r="K34" s="42">
        <f t="shared" si="0"/>
        <v>19498.73</v>
      </c>
      <c r="L34" s="42">
        <f t="shared" si="0"/>
        <v>19498.73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142700</v>
      </c>
      <c r="J35" s="57">
        <v>23800</v>
      </c>
      <c r="K35" s="57">
        <v>19498.73</v>
      </c>
      <c r="L35" s="57">
        <v>19498.73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2100</v>
      </c>
      <c r="J38" s="41">
        <f t="shared" si="1"/>
        <v>500</v>
      </c>
      <c r="K38" s="42">
        <f t="shared" si="1"/>
        <v>278.38</v>
      </c>
      <c r="L38" s="41">
        <f t="shared" si="1"/>
        <v>278.38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2100</v>
      </c>
      <c r="J39" s="41">
        <f t="shared" si="1"/>
        <v>500</v>
      </c>
      <c r="K39" s="41">
        <f t="shared" si="1"/>
        <v>278.38</v>
      </c>
      <c r="L39" s="41">
        <f t="shared" si="1"/>
        <v>278.38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2100</v>
      </c>
      <c r="J40" s="41">
        <f t="shared" si="1"/>
        <v>500</v>
      </c>
      <c r="K40" s="41">
        <f t="shared" si="1"/>
        <v>278.38</v>
      </c>
      <c r="L40" s="41">
        <f t="shared" si="1"/>
        <v>278.38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2100</v>
      </c>
      <c r="J41" s="57">
        <v>500</v>
      </c>
      <c r="K41" s="57">
        <v>278.38</v>
      </c>
      <c r="L41" s="57">
        <v>278.38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3900</v>
      </c>
      <c r="J42" s="62">
        <f t="shared" si="2"/>
        <v>900</v>
      </c>
      <c r="K42" s="61">
        <f t="shared" si="2"/>
        <v>133.96</v>
      </c>
      <c r="L42" s="61">
        <f t="shared" si="2"/>
        <v>133.96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3900</v>
      </c>
      <c r="J43" s="42">
        <f t="shared" si="2"/>
        <v>900</v>
      </c>
      <c r="K43" s="41">
        <f t="shared" si="2"/>
        <v>133.96</v>
      </c>
      <c r="L43" s="42">
        <f t="shared" si="2"/>
        <v>133.96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3900</v>
      </c>
      <c r="J44" s="42">
        <f t="shared" si="2"/>
        <v>900</v>
      </c>
      <c r="K44" s="50">
        <f t="shared" si="2"/>
        <v>133.96</v>
      </c>
      <c r="L44" s="50">
        <f t="shared" si="2"/>
        <v>133.96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3900</v>
      </c>
      <c r="J45" s="68">
        <f>SUM(J46:J60)</f>
        <v>900</v>
      </c>
      <c r="K45" s="69">
        <f>SUM(K46:K60)</f>
        <v>133.96</v>
      </c>
      <c r="L45" s="69">
        <f>SUM(L46:L60)</f>
        <v>133.96</v>
      </c>
      <c r="Q45" s="164"/>
      <c r="R45" s="164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800</v>
      </c>
      <c r="J55" s="57">
        <v>200</v>
      </c>
      <c r="K55" s="57">
        <v>3.48</v>
      </c>
      <c r="L55" s="57">
        <v>3.48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600</v>
      </c>
      <c r="J58" s="57">
        <v>100</v>
      </c>
      <c r="K58" s="57">
        <v>76.239999999999995</v>
      </c>
      <c r="L58" s="57">
        <v>76.239999999999995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2500</v>
      </c>
      <c r="J60" s="57">
        <v>600</v>
      </c>
      <c r="K60" s="57">
        <v>54.24</v>
      </c>
      <c r="L60" s="57">
        <v>54.24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1000</v>
      </c>
      <c r="J131" s="81">
        <f>SUM(J132+J137+J145)</f>
        <v>200</v>
      </c>
      <c r="K131" s="42">
        <f>SUM(K132+K137+K145)</f>
        <v>21.13</v>
      </c>
      <c r="L131" s="41">
        <f>SUM(L132+L137+L145)</f>
        <v>21.13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1000</v>
      </c>
      <c r="J145" s="81">
        <f t="shared" si="15"/>
        <v>200</v>
      </c>
      <c r="K145" s="42">
        <f t="shared" si="15"/>
        <v>21.13</v>
      </c>
      <c r="L145" s="41">
        <f t="shared" si="15"/>
        <v>21.13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1000</v>
      </c>
      <c r="J146" s="94">
        <f t="shared" si="15"/>
        <v>200</v>
      </c>
      <c r="K146" s="69">
        <f t="shared" si="15"/>
        <v>21.13</v>
      </c>
      <c r="L146" s="68">
        <f t="shared" si="15"/>
        <v>21.13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1000</v>
      </c>
      <c r="J147" s="81">
        <f>SUM(J148:J149)</f>
        <v>200</v>
      </c>
      <c r="K147" s="42">
        <f>SUM(K148:K149)</f>
        <v>21.13</v>
      </c>
      <c r="L147" s="41">
        <f>SUM(L148:L149)</f>
        <v>21.13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1000</v>
      </c>
      <c r="J148" s="95">
        <v>200</v>
      </c>
      <c r="K148" s="95">
        <v>21.13</v>
      </c>
      <c r="L148" s="95">
        <v>21.13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149700</v>
      </c>
      <c r="J360" s="90">
        <f>SUM(J30+J176)</f>
        <v>25400</v>
      </c>
      <c r="K360" s="90">
        <f>SUM(K30+K176)</f>
        <v>19932.2</v>
      </c>
      <c r="L360" s="90">
        <f>SUM(L30+L176)</f>
        <v>19932.2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" workbookViewId="0">
      <selection activeCell="R30" sqref="R30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/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251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/>
      <c r="J25" s="143"/>
      <c r="K25" s="144"/>
      <c r="L25" s="144"/>
      <c r="M25" s="134"/>
    </row>
    <row r="26" spans="1:17">
      <c r="A26" s="542" t="s">
        <v>252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103400</v>
      </c>
      <c r="J30" s="41">
        <f>SUM(J31+J42+J61+J82+J89+J109+J131+J150+J160)</f>
        <v>26100</v>
      </c>
      <c r="K30" s="42">
        <f>SUM(K31+K42+K61+K82+K89+K109+K131+K150+K160)</f>
        <v>6441.55</v>
      </c>
      <c r="L30" s="41">
        <f>SUM(L31+L42+L61+L82+L89+L109+L131+L150+L160)</f>
        <v>6441.55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18600</v>
      </c>
      <c r="J31" s="41">
        <f>SUM(J32+J38)</f>
        <v>4700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18400</v>
      </c>
      <c r="J32" s="41">
        <f>SUM(J33)</f>
        <v>4700</v>
      </c>
      <c r="K32" s="42">
        <f>SUM(K33)</f>
        <v>0</v>
      </c>
      <c r="L32" s="41">
        <f>SUM(L33)</f>
        <v>0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18400</v>
      </c>
      <c r="J33" s="41">
        <f t="shared" ref="J33:L34" si="0">SUM(J34)</f>
        <v>4700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18400</v>
      </c>
      <c r="J34" s="42">
        <f t="shared" si="0"/>
        <v>4700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18400</v>
      </c>
      <c r="J35" s="57">
        <v>4700</v>
      </c>
      <c r="K35" s="57">
        <v>0</v>
      </c>
      <c r="L35" s="57">
        <v>0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200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200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200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200</v>
      </c>
      <c r="J41" s="57">
        <v>0</v>
      </c>
      <c r="K41" s="57">
        <v>0</v>
      </c>
      <c r="L41" s="57">
        <v>0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84800</v>
      </c>
      <c r="J42" s="62">
        <f t="shared" si="2"/>
        <v>21400</v>
      </c>
      <c r="K42" s="61">
        <f t="shared" si="2"/>
        <v>6441.55</v>
      </c>
      <c r="L42" s="61">
        <f t="shared" si="2"/>
        <v>6441.55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84800</v>
      </c>
      <c r="J43" s="42">
        <f t="shared" si="2"/>
        <v>21400</v>
      </c>
      <c r="K43" s="41">
        <f t="shared" si="2"/>
        <v>6441.55</v>
      </c>
      <c r="L43" s="42">
        <f t="shared" si="2"/>
        <v>6441.55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84800</v>
      </c>
      <c r="J44" s="42">
        <f t="shared" si="2"/>
        <v>21400</v>
      </c>
      <c r="K44" s="50">
        <f t="shared" si="2"/>
        <v>6441.55</v>
      </c>
      <c r="L44" s="50">
        <f t="shared" si="2"/>
        <v>6441.55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84800</v>
      </c>
      <c r="J45" s="68">
        <f>SUM(J46:J60)</f>
        <v>21400</v>
      </c>
      <c r="K45" s="69">
        <f>SUM(K46:K60)</f>
        <v>6441.55</v>
      </c>
      <c r="L45" s="69">
        <f>SUM(L46:L60)</f>
        <v>6441.55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63400</v>
      </c>
      <c r="J46" s="57">
        <v>16100</v>
      </c>
      <c r="K46" s="57">
        <v>6441.55</v>
      </c>
      <c r="L46" s="57">
        <v>6441.55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900</v>
      </c>
      <c r="J54" s="57">
        <v>200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20500</v>
      </c>
      <c r="J60" s="57">
        <v>5100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103400</v>
      </c>
      <c r="J360" s="90">
        <f>SUM(J30+J176)</f>
        <v>26100</v>
      </c>
      <c r="K360" s="90">
        <f>SUM(K30+K176)</f>
        <v>6441.55</v>
      </c>
      <c r="L360" s="90">
        <f>SUM(L30+L176)</f>
        <v>6441.55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9" workbookViewId="0">
      <selection activeCell="T364" sqref="T364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239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251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241</v>
      </c>
      <c r="K25" s="144" t="s">
        <v>242</v>
      </c>
      <c r="L25" s="144" t="s">
        <v>242</v>
      </c>
      <c r="M25" s="134"/>
    </row>
    <row r="26" spans="1:17">
      <c r="A26" s="542" t="s">
        <v>252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52300</v>
      </c>
      <c r="J30" s="41">
        <f>SUM(J31+J42+J61+J82+J89+J109+J131+J150+J160)</f>
        <v>13000</v>
      </c>
      <c r="K30" s="42">
        <f>SUM(K31+K42+K61+K82+K89+K109+K131+K150+K160)</f>
        <v>2078.23</v>
      </c>
      <c r="L30" s="41">
        <f>SUM(L31+L42+L61+L82+L89+L109+L131+L150+L160)</f>
        <v>2078.23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10000</v>
      </c>
      <c r="J31" s="41">
        <f>SUM(J32+J38)</f>
        <v>2500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9900</v>
      </c>
      <c r="J32" s="41">
        <f>SUM(J33)</f>
        <v>2500</v>
      </c>
      <c r="K32" s="42">
        <f>SUM(K33)</f>
        <v>0</v>
      </c>
      <c r="L32" s="41">
        <f>SUM(L33)</f>
        <v>0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9900</v>
      </c>
      <c r="J33" s="41">
        <f t="shared" ref="J33:L34" si="0">SUM(J34)</f>
        <v>2500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9900</v>
      </c>
      <c r="J34" s="42">
        <f t="shared" si="0"/>
        <v>2500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9900</v>
      </c>
      <c r="J35" s="57">
        <v>2500</v>
      </c>
      <c r="K35" s="57">
        <v>0</v>
      </c>
      <c r="L35" s="57">
        <v>0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100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100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100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100</v>
      </c>
      <c r="J41" s="57">
        <v>0</v>
      </c>
      <c r="K41" s="57">
        <v>0</v>
      </c>
      <c r="L41" s="57">
        <v>0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42300</v>
      </c>
      <c r="J42" s="62">
        <f t="shared" si="2"/>
        <v>10500</v>
      </c>
      <c r="K42" s="61">
        <f t="shared" si="2"/>
        <v>2078.23</v>
      </c>
      <c r="L42" s="61">
        <f t="shared" si="2"/>
        <v>2078.23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42300</v>
      </c>
      <c r="J43" s="42">
        <f t="shared" si="2"/>
        <v>10500</v>
      </c>
      <c r="K43" s="41">
        <f t="shared" si="2"/>
        <v>2078.23</v>
      </c>
      <c r="L43" s="42">
        <f t="shared" si="2"/>
        <v>2078.23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42300</v>
      </c>
      <c r="J44" s="42">
        <f t="shared" si="2"/>
        <v>10500</v>
      </c>
      <c r="K44" s="50">
        <f t="shared" si="2"/>
        <v>2078.23</v>
      </c>
      <c r="L44" s="50">
        <f t="shared" si="2"/>
        <v>2078.23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42300</v>
      </c>
      <c r="J45" s="68">
        <f>SUM(J46:J60)</f>
        <v>10500</v>
      </c>
      <c r="K45" s="69">
        <f>SUM(K46:K60)</f>
        <v>2078.23</v>
      </c>
      <c r="L45" s="69">
        <f>SUM(L46:L60)</f>
        <v>2078.23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29500</v>
      </c>
      <c r="J46" s="57">
        <v>7400</v>
      </c>
      <c r="K46" s="57">
        <v>2078.23</v>
      </c>
      <c r="L46" s="57">
        <v>2078.23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900</v>
      </c>
      <c r="J54" s="57">
        <v>200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11900</v>
      </c>
      <c r="J60" s="57">
        <v>2900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52300</v>
      </c>
      <c r="J360" s="90">
        <f>SUM(J30+J176)</f>
        <v>13000</v>
      </c>
      <c r="K360" s="90">
        <f>SUM(K30+K176)</f>
        <v>2078.23</v>
      </c>
      <c r="L360" s="90">
        <f>SUM(L30+L176)</f>
        <v>2078.23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" workbookViewId="0">
      <selection activeCell="G361" sqref="G361:I36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29.1" customHeight="1">
      <c r="A22" s="541" t="s">
        <v>246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251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242</v>
      </c>
      <c r="K25" s="144" t="s">
        <v>241</v>
      </c>
      <c r="L25" s="144" t="s">
        <v>242</v>
      </c>
      <c r="M25" s="134"/>
    </row>
    <row r="26" spans="1:17">
      <c r="A26" s="542" t="s">
        <v>252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4900</v>
      </c>
      <c r="J30" s="41">
        <f>SUM(J31+J42+J61+J82+J89+J109+J131+J150+J160)</f>
        <v>1300</v>
      </c>
      <c r="K30" s="42">
        <f>SUM(K31+K42+K61+K82+K89+K109+K131+K150+K160)</f>
        <v>692.04</v>
      </c>
      <c r="L30" s="41">
        <f>SUM(L31+L42+L61+L82+L89+L109+L131+L150+L160)</f>
        <v>692.04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1000</v>
      </c>
      <c r="J31" s="41">
        <f>SUM(J32+J38)</f>
        <v>300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1000</v>
      </c>
      <c r="J32" s="41">
        <f>SUM(J33)</f>
        <v>300</v>
      </c>
      <c r="K32" s="42">
        <f>SUM(K33)</f>
        <v>0</v>
      </c>
      <c r="L32" s="41">
        <f>SUM(L33)</f>
        <v>0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1000</v>
      </c>
      <c r="J33" s="41">
        <f t="shared" ref="J33:L34" si="0">SUM(J34)</f>
        <v>300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1000</v>
      </c>
      <c r="J34" s="42">
        <f t="shared" si="0"/>
        <v>300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1000</v>
      </c>
      <c r="J35" s="57">
        <v>300</v>
      </c>
      <c r="K35" s="57">
        <v>0</v>
      </c>
      <c r="L35" s="57">
        <v>0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3900</v>
      </c>
      <c r="J42" s="62">
        <f t="shared" si="2"/>
        <v>1000</v>
      </c>
      <c r="K42" s="61">
        <f t="shared" si="2"/>
        <v>692.04</v>
      </c>
      <c r="L42" s="61">
        <f t="shared" si="2"/>
        <v>692.04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3900</v>
      </c>
      <c r="J43" s="42">
        <f t="shared" si="2"/>
        <v>1000</v>
      </c>
      <c r="K43" s="41">
        <f t="shared" si="2"/>
        <v>692.04</v>
      </c>
      <c r="L43" s="42">
        <f t="shared" si="2"/>
        <v>692.04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3900</v>
      </c>
      <c r="J44" s="42">
        <f t="shared" si="2"/>
        <v>1000</v>
      </c>
      <c r="K44" s="50">
        <f t="shared" si="2"/>
        <v>692.04</v>
      </c>
      <c r="L44" s="50">
        <f t="shared" si="2"/>
        <v>692.04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3900</v>
      </c>
      <c r="J45" s="68">
        <f>SUM(J46:J60)</f>
        <v>1000</v>
      </c>
      <c r="K45" s="69">
        <f>SUM(K46:K60)</f>
        <v>692.04</v>
      </c>
      <c r="L45" s="69">
        <f>SUM(L46:L60)</f>
        <v>692.04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2900</v>
      </c>
      <c r="J46" s="57">
        <v>700</v>
      </c>
      <c r="K46" s="57">
        <v>692.04</v>
      </c>
      <c r="L46" s="57">
        <v>692.04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1000</v>
      </c>
      <c r="J60" s="57">
        <v>300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4900</v>
      </c>
      <c r="J360" s="90">
        <f>SUM(J30+J176)</f>
        <v>1300</v>
      </c>
      <c r="K360" s="90">
        <f>SUM(K30+K176)</f>
        <v>692.04</v>
      </c>
      <c r="L360" s="90">
        <f>SUM(L30+L176)</f>
        <v>692.04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35" workbookViewId="0">
      <selection activeCell="G42" sqref="G42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5.140625" style="1" customWidth="1"/>
    <col min="8" max="8" width="4.7109375" style="1" customWidth="1"/>
    <col min="9" max="9" width="10.85546875" style="1" customWidth="1"/>
    <col min="10" max="10" width="11.855468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/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14.25" customHeight="1">
      <c r="A23" s="541" t="s">
        <v>22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/>
      <c r="J25" s="143"/>
      <c r="K25" s="144"/>
      <c r="L25" s="144"/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733700</v>
      </c>
      <c r="J30" s="41">
        <f>SUM(J31+J42+J61+J82+J89+J109+J131+J150+J160)</f>
        <v>164500</v>
      </c>
      <c r="K30" s="42">
        <f>SUM(K31+K42+K61+K82+K89+K109+K131+K150+K160)</f>
        <v>131777.5</v>
      </c>
      <c r="L30" s="41">
        <f>SUM(L31+L42+L61+L82+L89+L109+L131+L150+L160)</f>
        <v>131777.5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574300</v>
      </c>
      <c r="J31" s="41">
        <f>SUM(J32+J38)</f>
        <v>122000</v>
      </c>
      <c r="K31" s="49">
        <f>SUM(K32+K38)</f>
        <v>101065.33</v>
      </c>
      <c r="L31" s="50">
        <f>SUM(L32+L38)</f>
        <v>101065.33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565900</v>
      </c>
      <c r="J32" s="41">
        <f>SUM(J33)</f>
        <v>120000</v>
      </c>
      <c r="K32" s="42">
        <f>SUM(K33)</f>
        <v>99487.1</v>
      </c>
      <c r="L32" s="41">
        <f>SUM(L33)</f>
        <v>99487.1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565900</v>
      </c>
      <c r="J33" s="41">
        <f t="shared" ref="J33:L34" si="0">SUM(J34)</f>
        <v>120000</v>
      </c>
      <c r="K33" s="41">
        <f t="shared" si="0"/>
        <v>99487.1</v>
      </c>
      <c r="L33" s="41">
        <f t="shared" si="0"/>
        <v>99487.1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565900</v>
      </c>
      <c r="J34" s="42">
        <f t="shared" si="0"/>
        <v>120000</v>
      </c>
      <c r="K34" s="42">
        <f t="shared" si="0"/>
        <v>99487.1</v>
      </c>
      <c r="L34" s="42">
        <f t="shared" si="0"/>
        <v>99487.1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565900</v>
      </c>
      <c r="J35" s="57">
        <v>120000</v>
      </c>
      <c r="K35" s="57">
        <v>99487.1</v>
      </c>
      <c r="L35" s="57">
        <v>99487.1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8400</v>
      </c>
      <c r="J38" s="41">
        <f t="shared" si="1"/>
        <v>2000</v>
      </c>
      <c r="K38" s="42">
        <f t="shared" si="1"/>
        <v>1578.23</v>
      </c>
      <c r="L38" s="41">
        <f t="shared" si="1"/>
        <v>1578.23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8400</v>
      </c>
      <c r="J39" s="41">
        <f t="shared" si="1"/>
        <v>2000</v>
      </c>
      <c r="K39" s="41">
        <f t="shared" si="1"/>
        <v>1578.23</v>
      </c>
      <c r="L39" s="41">
        <f t="shared" si="1"/>
        <v>1578.23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8400</v>
      </c>
      <c r="J40" s="41">
        <f t="shared" si="1"/>
        <v>2000</v>
      </c>
      <c r="K40" s="41">
        <f t="shared" si="1"/>
        <v>1578.23</v>
      </c>
      <c r="L40" s="41">
        <f t="shared" si="1"/>
        <v>1578.23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8400</v>
      </c>
      <c r="J41" s="57">
        <v>2000</v>
      </c>
      <c r="K41" s="57">
        <v>1578.23</v>
      </c>
      <c r="L41" s="57">
        <v>1578.23</v>
      </c>
      <c r="Q41" s="164"/>
      <c r="R41" s="164"/>
    </row>
    <row r="42" spans="1:19" ht="18.7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145000</v>
      </c>
      <c r="J42" s="62">
        <f t="shared" si="2"/>
        <v>38900</v>
      </c>
      <c r="K42" s="61">
        <f t="shared" si="2"/>
        <v>29574.93</v>
      </c>
      <c r="L42" s="61">
        <f t="shared" si="2"/>
        <v>29574.93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145000</v>
      </c>
      <c r="J43" s="42">
        <f t="shared" si="2"/>
        <v>38900</v>
      </c>
      <c r="K43" s="41">
        <f t="shared" si="2"/>
        <v>29574.93</v>
      </c>
      <c r="L43" s="42">
        <f t="shared" si="2"/>
        <v>29574.93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145000</v>
      </c>
      <c r="J44" s="42">
        <f t="shared" si="2"/>
        <v>38900</v>
      </c>
      <c r="K44" s="50">
        <f t="shared" si="2"/>
        <v>29574.93</v>
      </c>
      <c r="L44" s="50">
        <f t="shared" si="2"/>
        <v>29574.93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145000</v>
      </c>
      <c r="J45" s="68">
        <f>SUM(J46:J60)</f>
        <v>38900</v>
      </c>
      <c r="K45" s="69">
        <f>SUM(K46:K60)</f>
        <v>29574.93</v>
      </c>
      <c r="L45" s="69">
        <f>SUM(L46:L60)</f>
        <v>29574.93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7000</v>
      </c>
      <c r="J46" s="57">
        <v>1700</v>
      </c>
      <c r="K46" s="57">
        <v>634.04</v>
      </c>
      <c r="L46" s="57">
        <v>634.04</v>
      </c>
      <c r="Q46" s="164"/>
      <c r="R46" s="164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800</v>
      </c>
      <c r="J47" s="57">
        <v>100</v>
      </c>
      <c r="K47" s="57">
        <v>46.64</v>
      </c>
      <c r="L47" s="57">
        <v>46.64</v>
      </c>
      <c r="Q47" s="164"/>
      <c r="R47" s="164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3100</v>
      </c>
      <c r="J48" s="57">
        <v>700</v>
      </c>
      <c r="K48" s="57">
        <v>298.82</v>
      </c>
      <c r="L48" s="57">
        <v>298.82</v>
      </c>
      <c r="Q48" s="164"/>
      <c r="R48" s="164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16300</v>
      </c>
      <c r="J49" s="57">
        <v>4000</v>
      </c>
      <c r="K49" s="57">
        <v>1001.75</v>
      </c>
      <c r="L49" s="57">
        <v>1001.75</v>
      </c>
      <c r="Q49" s="164"/>
      <c r="R49" s="164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3700</v>
      </c>
      <c r="J50" s="57">
        <v>900</v>
      </c>
      <c r="K50" s="57">
        <v>122</v>
      </c>
      <c r="L50" s="57">
        <v>122</v>
      </c>
      <c r="Q50" s="164"/>
      <c r="R50" s="164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800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16900</v>
      </c>
      <c r="J54" s="57">
        <v>900</v>
      </c>
      <c r="K54" s="57">
        <v>524.02</v>
      </c>
      <c r="L54" s="57">
        <v>524.02</v>
      </c>
      <c r="Q54" s="164"/>
      <c r="R54" s="164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2400</v>
      </c>
      <c r="J55" s="57">
        <v>500</v>
      </c>
      <c r="K55" s="57">
        <v>110.58</v>
      </c>
      <c r="L55" s="57">
        <v>110.58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72200</v>
      </c>
      <c r="J57" s="57">
        <v>25200</v>
      </c>
      <c r="K57" s="57">
        <v>22771.38</v>
      </c>
      <c r="L57" s="57">
        <v>22771.38</v>
      </c>
      <c r="Q57" s="164"/>
      <c r="R57" s="164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5900</v>
      </c>
      <c r="J58" s="57">
        <v>1400</v>
      </c>
      <c r="K58" s="57">
        <v>1205.23</v>
      </c>
      <c r="L58" s="57">
        <v>1205.23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15900</v>
      </c>
      <c r="J60" s="57">
        <v>3500</v>
      </c>
      <c r="K60" s="57">
        <v>2860.47</v>
      </c>
      <c r="L60" s="57">
        <v>2860.47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14400</v>
      </c>
      <c r="J131" s="81">
        <f>SUM(J132+J137+J145)</f>
        <v>3600</v>
      </c>
      <c r="K131" s="42">
        <f>SUM(K132+K137+K145)</f>
        <v>1137.24</v>
      </c>
      <c r="L131" s="41">
        <f>SUM(L132+L137+L145)</f>
        <v>1137.24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14400</v>
      </c>
      <c r="J145" s="81">
        <f t="shared" si="15"/>
        <v>3600</v>
      </c>
      <c r="K145" s="42">
        <f t="shared" si="15"/>
        <v>1137.24</v>
      </c>
      <c r="L145" s="41">
        <f t="shared" si="15"/>
        <v>1137.24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14400</v>
      </c>
      <c r="J146" s="94">
        <f t="shared" si="15"/>
        <v>3600</v>
      </c>
      <c r="K146" s="69">
        <f t="shared" si="15"/>
        <v>1137.24</v>
      </c>
      <c r="L146" s="68">
        <f t="shared" si="15"/>
        <v>1137.24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14400</v>
      </c>
      <c r="J147" s="81">
        <f>SUM(J148:J149)</f>
        <v>3600</v>
      </c>
      <c r="K147" s="42">
        <f>SUM(K148:K149)</f>
        <v>1137.24</v>
      </c>
      <c r="L147" s="41">
        <f>SUM(L148:L149)</f>
        <v>1137.24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14400</v>
      </c>
      <c r="J148" s="95">
        <v>3600</v>
      </c>
      <c r="K148" s="95">
        <v>1137.24</v>
      </c>
      <c r="L148" s="95">
        <v>1137.24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54.75" customHeight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26500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26500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26500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19700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19700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customHeight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19700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6800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6800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6800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760200</v>
      </c>
      <c r="J360" s="90">
        <f>SUM(J30+J176)</f>
        <v>164500</v>
      </c>
      <c r="K360" s="90">
        <f>SUM(K30+K176)</f>
        <v>131777.5</v>
      </c>
      <c r="L360" s="90">
        <f>SUM(L30+L176)</f>
        <v>131777.5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" workbookViewId="0">
      <selection activeCell="I46" sqref="I4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243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251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242</v>
      </c>
      <c r="K25" s="144" t="s">
        <v>242</v>
      </c>
      <c r="L25" s="144" t="s">
        <v>242</v>
      </c>
      <c r="M25" s="134"/>
    </row>
    <row r="26" spans="1:17">
      <c r="A26" s="542" t="s">
        <v>252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46200</v>
      </c>
      <c r="J30" s="41">
        <f>SUM(J31+J42+J61+J82+J89+J109+J131+J150+J160)</f>
        <v>11800</v>
      </c>
      <c r="K30" s="42">
        <f>SUM(K31+K42+K61+K82+K89+K109+K131+K150+K160)</f>
        <v>3671.28</v>
      </c>
      <c r="L30" s="41">
        <f>SUM(L31+L42+L61+L82+L89+L109+L131+L150+L160)</f>
        <v>3671.28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7600</v>
      </c>
      <c r="J31" s="41">
        <f>SUM(J32+J38)</f>
        <v>1900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7500</v>
      </c>
      <c r="J32" s="41">
        <f>SUM(J33)</f>
        <v>1900</v>
      </c>
      <c r="K32" s="42">
        <f>SUM(K33)</f>
        <v>0</v>
      </c>
      <c r="L32" s="41">
        <f>SUM(L33)</f>
        <v>0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7500</v>
      </c>
      <c r="J33" s="41">
        <f t="shared" ref="J33:L34" si="0">SUM(J34)</f>
        <v>1900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7500</v>
      </c>
      <c r="J34" s="42">
        <f t="shared" si="0"/>
        <v>1900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7500</v>
      </c>
      <c r="J35" s="57">
        <v>1900</v>
      </c>
      <c r="K35" s="57">
        <v>0</v>
      </c>
      <c r="L35" s="57">
        <v>0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100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100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100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100</v>
      </c>
      <c r="J41" s="57">
        <v>0</v>
      </c>
      <c r="K41" s="57">
        <v>0</v>
      </c>
      <c r="L41" s="57">
        <v>0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38600</v>
      </c>
      <c r="J42" s="62">
        <f t="shared" si="2"/>
        <v>9900</v>
      </c>
      <c r="K42" s="61">
        <f t="shared" si="2"/>
        <v>3671.28</v>
      </c>
      <c r="L42" s="61">
        <f t="shared" si="2"/>
        <v>3671.28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38600</v>
      </c>
      <c r="J43" s="42">
        <f t="shared" si="2"/>
        <v>9900</v>
      </c>
      <c r="K43" s="41">
        <f t="shared" si="2"/>
        <v>3671.28</v>
      </c>
      <c r="L43" s="42">
        <f t="shared" si="2"/>
        <v>3671.28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38600</v>
      </c>
      <c r="J44" s="42">
        <f t="shared" si="2"/>
        <v>9900</v>
      </c>
      <c r="K44" s="50">
        <f t="shared" si="2"/>
        <v>3671.28</v>
      </c>
      <c r="L44" s="50">
        <f t="shared" si="2"/>
        <v>3671.28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38600</v>
      </c>
      <c r="J45" s="68">
        <f>SUM(J46:J60)</f>
        <v>9900</v>
      </c>
      <c r="K45" s="69">
        <f>SUM(K46:K60)</f>
        <v>3671.28</v>
      </c>
      <c r="L45" s="69">
        <f>SUM(L46:L60)</f>
        <v>3671.28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31000</v>
      </c>
      <c r="J46" s="57">
        <v>8000</v>
      </c>
      <c r="K46" s="57">
        <v>3671.28</v>
      </c>
      <c r="L46" s="57">
        <v>3671.28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7600</v>
      </c>
      <c r="J60" s="57">
        <v>1900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46200</v>
      </c>
      <c r="J360" s="90">
        <f>SUM(J30+J176)</f>
        <v>11800</v>
      </c>
      <c r="K360" s="90">
        <f>SUM(K30+K176)</f>
        <v>3671.28</v>
      </c>
      <c r="L360" s="90">
        <f>SUM(L30+L176)</f>
        <v>3671.28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workbookViewId="0">
      <selection activeCell="A11" sqref="A11:L11"/>
    </sheetView>
  </sheetViews>
  <sheetFormatPr defaultRowHeight="15"/>
  <cols>
    <col min="1" max="4" width="9.140625" style="173"/>
    <col min="5" max="5" width="11.7109375" style="173" customWidth="1"/>
    <col min="6" max="6" width="4.28515625" style="173" customWidth="1"/>
    <col min="7" max="8" width="9.140625" style="173"/>
    <col min="9" max="9" width="6.5703125" style="173" customWidth="1"/>
    <col min="10" max="10" width="9.140625" style="173"/>
    <col min="11" max="11" width="5.28515625" style="173" customWidth="1"/>
    <col min="12" max="12" width="7.140625" style="173" customWidth="1"/>
    <col min="13" max="13" width="7.5703125" style="173" customWidth="1"/>
    <col min="14" max="14" width="17.85546875" style="173" customWidth="1"/>
    <col min="15" max="16384" width="9.140625" style="173"/>
  </cols>
  <sheetData>
    <row r="1" spans="1:19">
      <c r="L1" s="174"/>
      <c r="M1" s="174" t="s">
        <v>253</v>
      </c>
      <c r="N1" s="174"/>
      <c r="O1" s="174"/>
    </row>
    <row r="2" spans="1:19">
      <c r="L2" s="174"/>
      <c r="M2" s="174" t="s">
        <v>254</v>
      </c>
      <c r="N2" s="174"/>
      <c r="O2" s="174"/>
    </row>
    <row r="3" spans="1:19">
      <c r="B3" s="174"/>
      <c r="C3" s="174"/>
      <c r="D3" s="174"/>
      <c r="E3" s="174"/>
      <c r="F3" s="174"/>
      <c r="L3" s="174"/>
      <c r="M3" s="174" t="s">
        <v>255</v>
      </c>
      <c r="N3" s="174"/>
      <c r="O3" s="174"/>
    </row>
    <row r="4" spans="1:19">
      <c r="B4" s="580" t="s">
        <v>256</v>
      </c>
      <c r="C4" s="580"/>
      <c r="D4" s="580"/>
      <c r="E4" s="580"/>
      <c r="F4" s="174"/>
      <c r="G4" s="174"/>
      <c r="L4" s="174"/>
      <c r="M4" s="174" t="s">
        <v>257</v>
      </c>
      <c r="N4" s="174"/>
      <c r="O4" s="174"/>
    </row>
    <row r="5" spans="1:19">
      <c r="B5" s="581" t="s">
        <v>258</v>
      </c>
      <c r="C5" s="581"/>
      <c r="D5" s="581"/>
      <c r="E5" s="581"/>
      <c r="L5" s="174"/>
      <c r="M5" s="174" t="s">
        <v>259</v>
      </c>
      <c r="N5" s="174"/>
    </row>
    <row r="6" spans="1:19">
      <c r="B6" s="176"/>
      <c r="C6" s="176"/>
      <c r="D6" s="176"/>
      <c r="E6" s="176"/>
    </row>
    <row r="7" spans="1:19">
      <c r="B7" s="582" t="s">
        <v>260</v>
      </c>
      <c r="C7" s="582"/>
      <c r="D7" s="582"/>
      <c r="E7" s="582"/>
      <c r="F7" s="582"/>
      <c r="G7" s="582"/>
      <c r="H7" s="582"/>
      <c r="I7" s="582"/>
      <c r="J7" s="582"/>
    </row>
    <row r="8" spans="1:19">
      <c r="B8" s="583" t="s">
        <v>261</v>
      </c>
      <c r="C8" s="583"/>
      <c r="D8" s="583"/>
      <c r="E8" s="583"/>
    </row>
    <row r="9" spans="1:19">
      <c r="A9" s="177"/>
      <c r="B9" s="584"/>
      <c r="C9" s="584"/>
      <c r="D9" s="584"/>
      <c r="E9" s="584"/>
      <c r="F9" s="177"/>
      <c r="G9" s="177"/>
      <c r="H9" s="177"/>
      <c r="I9" s="177"/>
      <c r="J9" s="177"/>
      <c r="K9" s="177"/>
      <c r="L9" s="177"/>
      <c r="M9" s="579" t="s">
        <v>262</v>
      </c>
      <c r="N9" s="579"/>
    </row>
    <row r="10" spans="1:19" ht="14.2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9">
      <c r="A11" s="585" t="s">
        <v>263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177"/>
      <c r="N11" s="177"/>
    </row>
    <row r="12" spans="1:19">
      <c r="M12" s="586"/>
      <c r="N12" s="586"/>
    </row>
    <row r="13" spans="1:19">
      <c r="D13" s="587">
        <v>44287</v>
      </c>
      <c r="E13" s="587"/>
    </row>
    <row r="14" spans="1:19">
      <c r="D14" s="180"/>
      <c r="E14" s="181"/>
    </row>
    <row r="15" spans="1:19">
      <c r="J15" s="182"/>
      <c r="N15" s="183" t="s">
        <v>264</v>
      </c>
      <c r="P15" s="184"/>
      <c r="Q15" s="184"/>
      <c r="R15" s="184"/>
      <c r="S15" s="184"/>
    </row>
    <row r="16" spans="1:19">
      <c r="A16" s="185"/>
      <c r="B16" s="186"/>
      <c r="C16" s="186"/>
      <c r="D16" s="187"/>
      <c r="E16" s="588" t="s">
        <v>265</v>
      </c>
      <c r="F16" s="589"/>
      <c r="G16" s="590"/>
      <c r="H16" s="188" t="s">
        <v>266</v>
      </c>
      <c r="I16" s="187"/>
      <c r="J16" s="588" t="s">
        <v>267</v>
      </c>
      <c r="K16" s="590"/>
      <c r="L16" s="591"/>
      <c r="M16" s="592"/>
      <c r="N16" s="189" t="s">
        <v>268</v>
      </c>
      <c r="P16" s="184"/>
      <c r="Q16" s="184"/>
      <c r="R16" s="184"/>
      <c r="S16" s="184"/>
    </row>
    <row r="17" spans="1:19">
      <c r="A17" s="190"/>
      <c r="B17" s="584" t="s">
        <v>269</v>
      </c>
      <c r="C17" s="584"/>
      <c r="D17" s="191"/>
      <c r="E17" s="593" t="s">
        <v>270</v>
      </c>
      <c r="F17" s="594"/>
      <c r="G17" s="595"/>
      <c r="H17" s="596" t="s">
        <v>271</v>
      </c>
      <c r="I17" s="597"/>
      <c r="J17" s="596" t="s">
        <v>272</v>
      </c>
      <c r="K17" s="597"/>
      <c r="L17" s="596" t="s">
        <v>273</v>
      </c>
      <c r="M17" s="597"/>
      <c r="N17" s="192" t="s">
        <v>274</v>
      </c>
      <c r="P17" s="193"/>
      <c r="Q17" s="184"/>
      <c r="R17" s="184"/>
      <c r="S17" s="184"/>
    </row>
    <row r="18" spans="1:19">
      <c r="A18" s="190"/>
      <c r="B18" s="184"/>
      <c r="C18" s="184"/>
      <c r="D18" s="191"/>
      <c r="E18" s="608" t="s">
        <v>275</v>
      </c>
      <c r="F18" s="588" t="s">
        <v>276</v>
      </c>
      <c r="G18" s="590"/>
      <c r="H18" s="596" t="s">
        <v>277</v>
      </c>
      <c r="I18" s="597"/>
      <c r="J18" s="194" t="s">
        <v>278</v>
      </c>
      <c r="K18" s="191"/>
      <c r="L18" s="596" t="s">
        <v>272</v>
      </c>
      <c r="M18" s="597"/>
      <c r="N18" s="192" t="s">
        <v>277</v>
      </c>
      <c r="P18" s="184"/>
      <c r="Q18" s="193"/>
      <c r="R18" s="193"/>
      <c r="S18" s="184"/>
    </row>
    <row r="19" spans="1:19">
      <c r="A19" s="195"/>
      <c r="B19" s="196"/>
      <c r="C19" s="196"/>
      <c r="D19" s="197"/>
      <c r="E19" s="609"/>
      <c r="F19" s="593" t="s">
        <v>279</v>
      </c>
      <c r="G19" s="595"/>
      <c r="H19" s="593" t="s">
        <v>280</v>
      </c>
      <c r="I19" s="595"/>
      <c r="J19" s="593" t="s">
        <v>280</v>
      </c>
      <c r="K19" s="595"/>
      <c r="L19" s="598"/>
      <c r="M19" s="599"/>
      <c r="N19" s="192" t="s">
        <v>280</v>
      </c>
      <c r="P19" s="184"/>
      <c r="Q19" s="184"/>
      <c r="R19" s="184"/>
      <c r="S19" s="184"/>
    </row>
    <row r="20" spans="1:19">
      <c r="A20" s="600" t="s">
        <v>281</v>
      </c>
      <c r="B20" s="601"/>
      <c r="C20" s="601"/>
      <c r="D20" s="602"/>
      <c r="E20" s="606" t="s">
        <v>282</v>
      </c>
      <c r="F20" s="591" t="s">
        <v>282</v>
      </c>
      <c r="G20" s="592"/>
      <c r="H20" s="591" t="s">
        <v>282</v>
      </c>
      <c r="I20" s="592"/>
      <c r="J20" s="591" t="s">
        <v>282</v>
      </c>
      <c r="K20" s="592"/>
      <c r="L20" s="591" t="s">
        <v>282</v>
      </c>
      <c r="M20" s="592"/>
      <c r="N20" s="606"/>
      <c r="P20" s="184"/>
      <c r="Q20" s="184"/>
      <c r="R20" s="184"/>
      <c r="S20" s="184"/>
    </row>
    <row r="21" spans="1:19" ht="14.25" customHeight="1">
      <c r="A21" s="603"/>
      <c r="B21" s="604"/>
      <c r="C21" s="604"/>
      <c r="D21" s="605"/>
      <c r="E21" s="607"/>
      <c r="F21" s="598"/>
      <c r="G21" s="599"/>
      <c r="H21" s="598"/>
      <c r="I21" s="599"/>
      <c r="J21" s="598"/>
      <c r="K21" s="599"/>
      <c r="L21" s="598"/>
      <c r="M21" s="599"/>
      <c r="N21" s="607"/>
    </row>
    <row r="22" spans="1:19" ht="30.75" customHeight="1">
      <c r="A22" s="610" t="s">
        <v>283</v>
      </c>
      <c r="B22" s="611"/>
      <c r="C22" s="611"/>
      <c r="D22" s="612"/>
      <c r="E22" s="198">
        <f>27300</f>
        <v>27300</v>
      </c>
      <c r="F22" s="613">
        <f>6800</f>
        <v>6800</v>
      </c>
      <c r="G22" s="614"/>
      <c r="H22" s="613">
        <f>1495</f>
        <v>1495</v>
      </c>
      <c r="I22" s="614"/>
      <c r="J22" s="613">
        <f>1098.66</f>
        <v>1098.6600000000001</v>
      </c>
      <c r="K22" s="614"/>
      <c r="L22" s="613">
        <f>1098.66</f>
        <v>1098.6600000000001</v>
      </c>
      <c r="M22" s="614"/>
      <c r="N22" s="198">
        <f>(H22-J22)</f>
        <v>396.33999999999992</v>
      </c>
    </row>
    <row r="23" spans="1:19" ht="27.75" customHeight="1">
      <c r="A23" s="610" t="s">
        <v>284</v>
      </c>
      <c r="B23" s="611"/>
      <c r="C23" s="611"/>
      <c r="D23" s="612"/>
      <c r="E23" s="198">
        <f>2700</f>
        <v>2700</v>
      </c>
      <c r="F23" s="613">
        <f>600</f>
        <v>600</v>
      </c>
      <c r="G23" s="614"/>
      <c r="H23" s="613"/>
      <c r="I23" s="614"/>
      <c r="J23" s="613"/>
      <c r="K23" s="614"/>
      <c r="L23" s="613"/>
      <c r="M23" s="614"/>
      <c r="N23" s="198">
        <f>(H23-J23)</f>
        <v>0</v>
      </c>
    </row>
    <row r="24" spans="1:19" ht="31.5" customHeight="1">
      <c r="A24" s="615" t="s">
        <v>285</v>
      </c>
      <c r="B24" s="616"/>
      <c r="C24" s="616"/>
      <c r="D24" s="617"/>
      <c r="E24" s="198">
        <f>4900+46200+22300</f>
        <v>73400</v>
      </c>
      <c r="F24" s="613">
        <f>5600+1300+11800</f>
        <v>18700</v>
      </c>
      <c r="G24" s="614"/>
      <c r="H24" s="613">
        <f>3732.77+1825.16+2899.21</f>
        <v>8457.14</v>
      </c>
      <c r="I24" s="614"/>
      <c r="J24" s="613">
        <f>823.84+2197.01+1644.95+109.28+257.57+310.24</f>
        <v>5342.8899999999994</v>
      </c>
      <c r="K24" s="614"/>
      <c r="L24" s="613">
        <f>823.84+2197.01+1644.95+109.28+257.57+310.24</f>
        <v>5342.8899999999994</v>
      </c>
      <c r="M24" s="614"/>
      <c r="N24" s="198">
        <f>(H24-J24)</f>
        <v>3114.25</v>
      </c>
    </row>
    <row r="25" spans="1:19" ht="29.25" customHeight="1">
      <c r="A25" s="618" t="s">
        <v>286</v>
      </c>
      <c r="B25" s="619"/>
      <c r="C25" s="619"/>
      <c r="D25" s="620"/>
      <c r="E25" s="199"/>
      <c r="F25" s="621"/>
      <c r="G25" s="622"/>
      <c r="H25" s="621"/>
      <c r="I25" s="622"/>
      <c r="J25" s="621"/>
      <c r="K25" s="622"/>
      <c r="L25" s="621"/>
      <c r="M25" s="622"/>
      <c r="N25" s="199">
        <f>(H25-J25)</f>
        <v>0</v>
      </c>
    </row>
    <row r="26" spans="1:19" ht="31.5" customHeight="1">
      <c r="A26" s="618" t="s">
        <v>287</v>
      </c>
      <c r="B26" s="619"/>
      <c r="C26" s="619"/>
      <c r="D26" s="620"/>
      <c r="E26" s="199"/>
      <c r="F26" s="621"/>
      <c r="G26" s="622"/>
      <c r="H26" s="621"/>
      <c r="I26" s="622"/>
      <c r="J26" s="621"/>
      <c r="K26" s="622"/>
      <c r="L26" s="621"/>
      <c r="M26" s="622"/>
      <c r="N26" s="199">
        <f>(H26-J26)</f>
        <v>0</v>
      </c>
    </row>
    <row r="27" spans="1:19" ht="16.5" customHeight="1">
      <c r="A27" s="623" t="s">
        <v>288</v>
      </c>
      <c r="B27" s="624"/>
      <c r="C27" s="624"/>
      <c r="D27" s="625"/>
      <c r="E27" s="629">
        <f>(E22+E23+E24+E26)</f>
        <v>103400</v>
      </c>
      <c r="F27" s="631">
        <f>(F22+F23+F24+F26)</f>
        <v>26100</v>
      </c>
      <c r="G27" s="632"/>
      <c r="H27" s="631">
        <f>(H22+H23+H24+H26)</f>
        <v>9952.14</v>
      </c>
      <c r="I27" s="632"/>
      <c r="J27" s="631">
        <f>(J22+J23+J24+J26)</f>
        <v>6441.5499999999993</v>
      </c>
      <c r="K27" s="592"/>
      <c r="L27" s="591">
        <f>(L22+L23+L24+L26)</f>
        <v>6441.5499999999993</v>
      </c>
      <c r="M27" s="592"/>
      <c r="N27" s="606" t="s">
        <v>282</v>
      </c>
    </row>
    <row r="28" spans="1:19" ht="13.5" customHeight="1">
      <c r="A28" s="626"/>
      <c r="B28" s="627"/>
      <c r="C28" s="627"/>
      <c r="D28" s="628"/>
      <c r="E28" s="630"/>
      <c r="F28" s="633"/>
      <c r="G28" s="634"/>
      <c r="H28" s="633"/>
      <c r="I28" s="634"/>
      <c r="J28" s="598"/>
      <c r="K28" s="599"/>
      <c r="L28" s="598"/>
      <c r="M28" s="599"/>
      <c r="N28" s="607"/>
    </row>
    <row r="29" spans="1:19" ht="15.75" customHeight="1">
      <c r="A29" s="623" t="s">
        <v>289</v>
      </c>
      <c r="B29" s="624"/>
      <c r="C29" s="624"/>
      <c r="D29" s="625"/>
      <c r="E29" s="606" t="s">
        <v>282</v>
      </c>
      <c r="F29" s="591" t="s">
        <v>282</v>
      </c>
      <c r="G29" s="592"/>
      <c r="H29" s="591" t="s">
        <v>282</v>
      </c>
      <c r="I29" s="592"/>
      <c r="J29" s="591" t="s">
        <v>282</v>
      </c>
      <c r="K29" s="592"/>
      <c r="L29" s="591" t="s">
        <v>282</v>
      </c>
      <c r="M29" s="592"/>
      <c r="N29" s="629">
        <f>(N22+N23+N24+N26)</f>
        <v>3510.59</v>
      </c>
    </row>
    <row r="30" spans="1:19" ht="15" customHeight="1">
      <c r="A30" s="626"/>
      <c r="B30" s="627"/>
      <c r="C30" s="627"/>
      <c r="D30" s="628"/>
      <c r="E30" s="607"/>
      <c r="F30" s="598"/>
      <c r="G30" s="599"/>
      <c r="H30" s="598"/>
      <c r="I30" s="599"/>
      <c r="J30" s="598"/>
      <c r="K30" s="599"/>
      <c r="L30" s="598"/>
      <c r="M30" s="599"/>
      <c r="N30" s="630"/>
    </row>
    <row r="31" spans="1:19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</row>
    <row r="32" spans="1:19">
      <c r="A32" s="635" t="s">
        <v>290</v>
      </c>
      <c r="B32" s="635"/>
      <c r="C32" s="635"/>
      <c r="D32" s="184"/>
      <c r="E32" s="184"/>
      <c r="F32" s="184"/>
      <c r="G32" s="176"/>
      <c r="H32" s="636"/>
      <c r="I32" s="636"/>
      <c r="J32" s="176"/>
      <c r="K32" s="637" t="s">
        <v>229</v>
      </c>
      <c r="L32" s="637"/>
      <c r="M32" s="637"/>
      <c r="N32" s="637"/>
    </row>
    <row r="33" spans="1:14">
      <c r="A33" s="184"/>
      <c r="B33" s="184"/>
      <c r="C33" s="184"/>
      <c r="D33" s="184"/>
      <c r="E33" s="184"/>
      <c r="F33" s="184"/>
      <c r="G33" s="176"/>
      <c r="H33" s="581" t="s">
        <v>231</v>
      </c>
      <c r="I33" s="581"/>
      <c r="J33" s="176"/>
      <c r="K33" s="581" t="s">
        <v>232</v>
      </c>
      <c r="L33" s="581"/>
      <c r="M33" s="581"/>
      <c r="N33" s="581"/>
    </row>
    <row r="34" spans="1:14">
      <c r="A34" s="184"/>
      <c r="B34" s="184"/>
      <c r="C34" s="184"/>
      <c r="D34" s="184"/>
      <c r="E34" s="184"/>
      <c r="F34" s="184"/>
      <c r="G34" s="200"/>
      <c r="H34" s="200"/>
      <c r="I34" s="200"/>
      <c r="J34" s="200"/>
      <c r="K34" s="200"/>
      <c r="L34" s="200"/>
      <c r="M34" s="200"/>
      <c r="N34" s="200"/>
    </row>
    <row r="35" spans="1:14">
      <c r="A35" s="635" t="s">
        <v>291</v>
      </c>
      <c r="B35" s="635"/>
      <c r="C35" s="635"/>
      <c r="D35" s="635"/>
      <c r="E35" s="184"/>
      <c r="F35" s="184"/>
      <c r="G35" s="176"/>
      <c r="H35" s="636"/>
      <c r="I35" s="636"/>
      <c r="J35" s="176"/>
      <c r="K35" s="637" t="s">
        <v>234</v>
      </c>
      <c r="L35" s="637"/>
      <c r="M35" s="637"/>
      <c r="N35" s="637"/>
    </row>
    <row r="36" spans="1:14">
      <c r="A36" s="184"/>
      <c r="B36" s="184"/>
      <c r="C36" s="184"/>
      <c r="D36" s="184"/>
      <c r="E36" s="184"/>
      <c r="F36" s="184"/>
      <c r="G36" s="176" t="s">
        <v>292</v>
      </c>
      <c r="H36" s="581" t="s">
        <v>231</v>
      </c>
      <c r="I36" s="581"/>
      <c r="J36" s="176"/>
      <c r="K36" s="581" t="s">
        <v>232</v>
      </c>
      <c r="L36" s="581"/>
      <c r="M36" s="581"/>
      <c r="N36" s="581"/>
    </row>
    <row r="37" spans="1:14">
      <c r="H37" s="201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J7"/>
    <mergeCell ref="B8:E8"/>
    <mergeCell ref="B9:E9"/>
  </mergeCells>
  <printOptions horizontalCentered="1"/>
  <pageMargins left="0" right="0" top="0" bottom="0" header="0" footer="0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topLeftCell="A4" workbookViewId="0">
      <selection activeCell="E11" sqref="E11"/>
    </sheetView>
  </sheetViews>
  <sheetFormatPr defaultRowHeight="15"/>
  <cols>
    <col min="1" max="1" width="5.7109375" style="202" customWidth="1"/>
    <col min="2" max="2" width="13.42578125" style="202" customWidth="1"/>
    <col min="3" max="3" width="34" style="203" customWidth="1"/>
    <col min="4" max="4" width="14.5703125" style="203" customWidth="1"/>
    <col min="5" max="5" width="17" style="203" customWidth="1"/>
    <col min="6" max="6" width="14.140625" style="203" customWidth="1"/>
    <col min="7" max="7" width="15.140625" style="202" customWidth="1"/>
    <col min="8" max="8" width="19.42578125" style="202" customWidth="1"/>
    <col min="9" max="9" width="9.28515625" style="202" customWidth="1"/>
    <col min="10" max="10" width="9.85546875" style="202" customWidth="1"/>
    <col min="11" max="11" width="8" style="202" customWidth="1"/>
    <col min="12" max="12" width="7.85546875" style="202" customWidth="1"/>
    <col min="13" max="15" width="0" style="202" hidden="1" customWidth="1"/>
    <col min="16" max="16384" width="9.140625" style="202"/>
  </cols>
  <sheetData>
    <row r="1" spans="2:18" ht="12" customHeight="1">
      <c r="H1" s="639" t="s">
        <v>293</v>
      </c>
      <c r="I1" s="640"/>
    </row>
    <row r="2" spans="2:18" ht="12" customHeight="1">
      <c r="D2" s="204"/>
      <c r="E2" s="204"/>
      <c r="F2" s="641" t="s">
        <v>294</v>
      </c>
      <c r="G2" s="642"/>
      <c r="H2" s="642"/>
      <c r="I2" s="643"/>
      <c r="J2" s="205"/>
      <c r="K2" s="205"/>
    </row>
    <row r="3" spans="2:18" ht="12" customHeight="1">
      <c r="D3" s="204"/>
      <c r="E3" s="204"/>
      <c r="F3" s="641" t="s">
        <v>295</v>
      </c>
      <c r="G3" s="642"/>
      <c r="H3" s="642"/>
      <c r="I3" s="205"/>
      <c r="J3" s="205"/>
      <c r="K3" s="205"/>
    </row>
    <row r="4" spans="2:18" ht="12" customHeight="1">
      <c r="D4" s="204"/>
      <c r="E4" s="204"/>
      <c r="F4" s="641" t="s">
        <v>296</v>
      </c>
      <c r="G4" s="642"/>
      <c r="H4" s="642"/>
      <c r="I4" s="205"/>
      <c r="J4" s="205"/>
      <c r="K4" s="205"/>
    </row>
    <row r="5" spans="2:18" ht="12" customHeight="1">
      <c r="D5" s="204"/>
      <c r="E5" s="204"/>
      <c r="F5" s="204" t="s">
        <v>297</v>
      </c>
      <c r="G5" s="204"/>
      <c r="H5" s="204"/>
      <c r="I5" s="204"/>
      <c r="J5" s="205"/>
      <c r="K5" s="205"/>
    </row>
    <row r="6" spans="2:18" ht="21.75" customHeight="1">
      <c r="C6" s="585" t="s">
        <v>298</v>
      </c>
      <c r="D6" s="585"/>
      <c r="E6" s="585"/>
      <c r="F6" s="585"/>
      <c r="G6" s="585"/>
      <c r="H6" s="585"/>
      <c r="I6" s="177"/>
      <c r="J6" s="206"/>
      <c r="K6" s="204"/>
    </row>
    <row r="7" spans="2:18" ht="9" customHeight="1">
      <c r="B7" s="207"/>
      <c r="C7" s="177"/>
      <c r="D7" s="177"/>
      <c r="E7" s="177"/>
      <c r="F7" s="177"/>
      <c r="G7" s="177"/>
      <c r="H7" s="177"/>
      <c r="I7" s="207"/>
      <c r="J7" s="207"/>
      <c r="K7" s="207"/>
    </row>
    <row r="8" spans="2:18" ht="15.75" customHeight="1">
      <c r="B8" s="208"/>
      <c r="C8" s="638" t="s">
        <v>299</v>
      </c>
      <c r="D8" s="638"/>
      <c r="E8" s="638"/>
      <c r="F8" s="638"/>
      <c r="G8" s="638"/>
      <c r="H8" s="638"/>
      <c r="I8" s="208"/>
      <c r="J8" s="208"/>
      <c r="K8" s="208"/>
      <c r="L8" s="209"/>
      <c r="M8" s="209"/>
      <c r="N8" s="210"/>
      <c r="O8" s="210"/>
      <c r="P8" s="210"/>
      <c r="Q8" s="210"/>
      <c r="R8" s="210"/>
    </row>
    <row r="9" spans="2:18" ht="19.5" customHeight="1">
      <c r="C9" s="644" t="s">
        <v>300</v>
      </c>
      <c r="D9" s="644"/>
      <c r="E9" s="644"/>
      <c r="F9" s="644"/>
      <c r="G9" s="644"/>
      <c r="H9" s="644"/>
      <c r="I9" s="211"/>
      <c r="J9" s="211"/>
      <c r="K9" s="211"/>
      <c r="L9" s="211"/>
      <c r="M9" s="211"/>
      <c r="N9" s="211"/>
      <c r="O9" s="211"/>
      <c r="P9" s="211"/>
      <c r="Q9" s="211"/>
      <c r="R9" s="211"/>
    </row>
    <row r="10" spans="2:18" ht="23.25" customHeight="1">
      <c r="B10" s="645" t="s">
        <v>301</v>
      </c>
      <c r="C10" s="645"/>
      <c r="D10" s="645"/>
      <c r="E10" s="645"/>
      <c r="F10" s="645"/>
      <c r="G10" s="645"/>
      <c r="H10" s="645"/>
      <c r="I10" s="212"/>
      <c r="J10" s="212"/>
      <c r="K10" s="212"/>
      <c r="L10" s="213"/>
      <c r="M10" s="213"/>
      <c r="N10" s="213"/>
      <c r="O10" s="213"/>
      <c r="P10" s="213"/>
      <c r="Q10" s="213"/>
      <c r="R10" s="213"/>
    </row>
    <row r="11" spans="2:18" ht="28.5" customHeight="1">
      <c r="C11" s="214"/>
      <c r="D11" s="214"/>
      <c r="E11" s="215" t="s">
        <v>302</v>
      </c>
      <c r="F11" s="215"/>
    </row>
    <row r="12" spans="2:18" ht="12.75">
      <c r="C12" s="214"/>
      <c r="D12" s="646" t="s">
        <v>303</v>
      </c>
      <c r="E12" s="646"/>
      <c r="F12" s="646"/>
    </row>
    <row r="13" spans="2:18" ht="12.75">
      <c r="C13" s="214"/>
      <c r="D13" s="202"/>
      <c r="E13" s="216" t="s">
        <v>304</v>
      </c>
      <c r="F13" s="216"/>
    </row>
    <row r="14" spans="2:18" ht="12.75">
      <c r="C14" s="202"/>
      <c r="D14" s="202"/>
      <c r="E14" s="217" t="s">
        <v>305</v>
      </c>
      <c r="F14" s="217"/>
    </row>
    <row r="15" spans="2:18" ht="15.75">
      <c r="B15" s="218"/>
      <c r="H15" s="209"/>
    </row>
    <row r="16" spans="2:18" ht="17.25" customHeight="1">
      <c r="B16" s="219"/>
      <c r="H16" s="220" t="s">
        <v>306</v>
      </c>
    </row>
    <row r="17" spans="2:12" ht="22.5" customHeight="1">
      <c r="B17" s="647" t="s">
        <v>307</v>
      </c>
      <c r="C17" s="647" t="s">
        <v>308</v>
      </c>
      <c r="D17" s="649" t="s">
        <v>309</v>
      </c>
      <c r="E17" s="650"/>
      <c r="F17" s="650"/>
      <c r="G17" s="650"/>
      <c r="H17" s="651"/>
    </row>
    <row r="18" spans="2:12" ht="21" hidden="1" customHeight="1">
      <c r="B18" s="648"/>
      <c r="C18" s="648"/>
      <c r="D18" s="221"/>
      <c r="E18" s="222"/>
      <c r="F18" s="222"/>
      <c r="G18" s="222"/>
      <c r="H18" s="223"/>
    </row>
    <row r="19" spans="2:12" ht="12.75" hidden="1" customHeight="1">
      <c r="B19" s="648"/>
      <c r="C19" s="648"/>
      <c r="D19" s="647" t="s">
        <v>310</v>
      </c>
      <c r="E19" s="647" t="s">
        <v>311</v>
      </c>
      <c r="F19" s="653" t="s">
        <v>312</v>
      </c>
      <c r="G19" s="647" t="s">
        <v>313</v>
      </c>
      <c r="H19" s="647" t="s">
        <v>314</v>
      </c>
    </row>
    <row r="20" spans="2:12" ht="37.5" customHeight="1">
      <c r="B20" s="648"/>
      <c r="C20" s="648"/>
      <c r="D20" s="652"/>
      <c r="E20" s="652"/>
      <c r="F20" s="654"/>
      <c r="G20" s="652"/>
      <c r="H20" s="652"/>
    </row>
    <row r="21" spans="2:12" ht="11.25" customHeight="1">
      <c r="B21" s="224">
        <v>1</v>
      </c>
      <c r="C21" s="225">
        <v>2</v>
      </c>
      <c r="D21" s="224">
        <v>3</v>
      </c>
      <c r="E21" s="224">
        <v>4</v>
      </c>
      <c r="F21" s="224">
        <v>5</v>
      </c>
      <c r="G21" s="224">
        <v>6</v>
      </c>
      <c r="H21" s="224">
        <v>7</v>
      </c>
    </row>
    <row r="22" spans="2:12" ht="14.45" customHeight="1">
      <c r="B22" s="226">
        <v>731</v>
      </c>
      <c r="C22" s="227" t="s">
        <v>315</v>
      </c>
      <c r="D22" s="228">
        <v>0</v>
      </c>
      <c r="E22" s="229">
        <f>0</f>
        <v>0</v>
      </c>
      <c r="F22" s="229"/>
      <c r="G22" s="230"/>
      <c r="H22" s="231">
        <f>D22+E22-F22-G22</f>
        <v>0</v>
      </c>
    </row>
    <row r="23" spans="2:12" ht="24" customHeight="1">
      <c r="B23" s="226">
        <v>741</v>
      </c>
      <c r="C23" s="232" t="s">
        <v>316</v>
      </c>
      <c r="D23" s="228">
        <v>0</v>
      </c>
      <c r="E23" s="229">
        <f>3732.77+1825.16+2899.21+1495</f>
        <v>9952.14</v>
      </c>
      <c r="F23" s="229">
        <f>6441.55</f>
        <v>6441.55</v>
      </c>
      <c r="G23" s="230"/>
      <c r="H23" s="231">
        <f>D23+E23-F23-G23</f>
        <v>3510.5899999999992</v>
      </c>
    </row>
    <row r="24" spans="2:12" ht="14.45" customHeight="1">
      <c r="B24" s="226"/>
      <c r="C24" s="226"/>
      <c r="D24" s="233"/>
      <c r="E24" s="234"/>
      <c r="F24" s="234"/>
      <c r="G24" s="230"/>
      <c r="H24" s="230"/>
    </row>
    <row r="25" spans="2:12" ht="14.45" customHeight="1">
      <c r="B25" s="226"/>
      <c r="C25" s="226"/>
      <c r="D25" s="233"/>
      <c r="E25" s="234"/>
      <c r="F25" s="234"/>
      <c r="G25" s="230"/>
      <c r="H25" s="230"/>
    </row>
    <row r="26" spans="2:12" ht="14.45" customHeight="1">
      <c r="B26" s="226"/>
      <c r="C26" s="226"/>
      <c r="D26" s="233"/>
      <c r="E26" s="234"/>
      <c r="F26" s="234"/>
      <c r="G26" s="230"/>
      <c r="H26" s="230"/>
    </row>
    <row r="27" spans="2:12" ht="14.45" customHeight="1">
      <c r="B27" s="235"/>
      <c r="C27" s="236" t="s">
        <v>317</v>
      </c>
      <c r="D27" s="237">
        <f>SUM(D22:D26)</f>
        <v>0</v>
      </c>
      <c r="E27" s="238">
        <f>SUM(E22:E26)</f>
        <v>9952.14</v>
      </c>
      <c r="F27" s="238">
        <f>SUM(F22:F26)</f>
        <v>6441.55</v>
      </c>
      <c r="G27" s="238">
        <f>SUM(G22:G26)</f>
        <v>0</v>
      </c>
      <c r="H27" s="238">
        <f>SUM(H22:H26)</f>
        <v>3510.5899999999992</v>
      </c>
    </row>
    <row r="28" spans="2:12">
      <c r="C28" s="239"/>
      <c r="D28" s="239"/>
      <c r="E28" s="239"/>
      <c r="F28" s="239"/>
    </row>
    <row r="29" spans="2:12" ht="12.75">
      <c r="C29" s="209"/>
      <c r="D29" s="209"/>
      <c r="E29" s="209"/>
      <c r="F29" s="209"/>
    </row>
    <row r="30" spans="2:12" ht="15.75">
      <c r="B30" s="657" t="s">
        <v>228</v>
      </c>
      <c r="C30" s="657"/>
      <c r="D30" s="240"/>
      <c r="E30" s="241"/>
      <c r="F30" s="202"/>
      <c r="G30" s="657" t="s">
        <v>229</v>
      </c>
      <c r="H30" s="657"/>
      <c r="I30" s="209"/>
      <c r="J30" s="242"/>
      <c r="L30" s="243"/>
    </row>
    <row r="31" spans="2:12" ht="19.5" customHeight="1">
      <c r="B31" s="655" t="s">
        <v>318</v>
      </c>
      <c r="C31" s="655"/>
      <c r="D31" s="244"/>
      <c r="E31" s="245" t="s">
        <v>231</v>
      </c>
      <c r="F31" s="245"/>
      <c r="G31" s="656" t="s">
        <v>232</v>
      </c>
      <c r="H31" s="656"/>
      <c r="I31" s="246"/>
      <c r="J31" s="247"/>
      <c r="L31" s="248"/>
    </row>
    <row r="32" spans="2:12" ht="15.75">
      <c r="C32" s="202"/>
      <c r="D32" s="249"/>
      <c r="E32" s="202"/>
      <c r="F32" s="202"/>
      <c r="I32" s="249"/>
      <c r="J32" s="250"/>
      <c r="K32" s="250"/>
      <c r="L32" s="243"/>
    </row>
    <row r="33" spans="2:14" ht="14.25" customHeight="1">
      <c r="B33" s="658" t="s">
        <v>233</v>
      </c>
      <c r="C33" s="658"/>
      <c r="D33" s="251"/>
      <c r="E33" s="241"/>
      <c r="F33" s="202"/>
      <c r="G33" s="658" t="s">
        <v>234</v>
      </c>
      <c r="H33" s="658"/>
      <c r="I33" s="252"/>
      <c r="J33" s="253"/>
      <c r="L33" s="254"/>
      <c r="N33" s="255"/>
    </row>
    <row r="34" spans="2:14" ht="27" customHeight="1">
      <c r="B34" s="655" t="s">
        <v>319</v>
      </c>
      <c r="C34" s="655"/>
      <c r="D34" s="256"/>
      <c r="E34" s="245" t="s">
        <v>231</v>
      </c>
      <c r="F34" s="245"/>
      <c r="G34" s="656" t="s">
        <v>232</v>
      </c>
      <c r="H34" s="656"/>
      <c r="I34" s="257"/>
      <c r="J34" s="258"/>
      <c r="L34" s="259"/>
      <c r="N34" s="260"/>
    </row>
    <row r="35" spans="2:14">
      <c r="B35" s="207"/>
      <c r="C35" s="261"/>
      <c r="D35" s="261"/>
      <c r="E35" s="261"/>
      <c r="F35" s="261"/>
      <c r="G35" s="207"/>
      <c r="H35" s="207"/>
      <c r="I35" s="207"/>
      <c r="J35" s="207"/>
      <c r="K35" s="207"/>
    </row>
    <row r="36" spans="2:14">
      <c r="B36" s="207"/>
      <c r="C36" s="261"/>
      <c r="D36" s="261"/>
      <c r="E36" s="261"/>
      <c r="F36" s="261"/>
      <c r="G36" s="207"/>
      <c r="H36" s="207"/>
      <c r="I36" s="207"/>
      <c r="J36" s="207"/>
      <c r="K36" s="207"/>
    </row>
    <row r="37" spans="2:14">
      <c r="B37" s="207"/>
      <c r="C37" s="261"/>
      <c r="D37" s="261"/>
      <c r="E37" s="261"/>
      <c r="F37" s="261"/>
      <c r="G37" s="207"/>
      <c r="H37" s="207"/>
      <c r="I37" s="207"/>
      <c r="J37" s="207"/>
      <c r="K37" s="207"/>
    </row>
    <row r="38" spans="2:14">
      <c r="B38" s="207"/>
      <c r="C38" s="261"/>
      <c r="D38" s="261"/>
      <c r="E38" s="261"/>
      <c r="F38" s="261"/>
      <c r="G38" s="207"/>
      <c r="H38" s="207"/>
      <c r="I38" s="207"/>
      <c r="J38" s="207"/>
      <c r="K38" s="207"/>
    </row>
    <row r="39" spans="2:14">
      <c r="B39" s="207"/>
      <c r="C39" s="261"/>
      <c r="D39" s="261"/>
      <c r="E39" s="261"/>
      <c r="F39" s="261"/>
      <c r="G39" s="207"/>
      <c r="H39" s="207"/>
      <c r="I39" s="207"/>
      <c r="J39" s="207"/>
      <c r="K39" s="207"/>
    </row>
    <row r="40" spans="2:14">
      <c r="B40" s="207"/>
      <c r="C40" s="261"/>
      <c r="D40" s="261"/>
      <c r="E40" s="261"/>
      <c r="F40" s="261"/>
      <c r="G40" s="207"/>
      <c r="H40" s="207"/>
      <c r="I40" s="207"/>
      <c r="J40" s="207"/>
      <c r="K40" s="207"/>
    </row>
    <row r="41" spans="2:14">
      <c r="B41" s="207"/>
      <c r="C41" s="261"/>
      <c r="D41" s="261"/>
      <c r="E41" s="261"/>
      <c r="F41" s="261"/>
      <c r="G41" s="207"/>
      <c r="H41" s="207"/>
      <c r="I41" s="207"/>
      <c r="J41" s="207"/>
      <c r="K41" s="207"/>
    </row>
    <row r="42" spans="2:14">
      <c r="B42" s="207"/>
      <c r="C42" s="261"/>
      <c r="D42" s="261"/>
      <c r="E42" s="261"/>
      <c r="F42" s="261"/>
      <c r="G42" s="207"/>
      <c r="H42" s="207"/>
      <c r="I42" s="207"/>
      <c r="J42" s="207"/>
      <c r="K42" s="207"/>
    </row>
    <row r="43" spans="2:14">
      <c r="B43" s="207"/>
      <c r="C43" s="261"/>
      <c r="D43" s="261"/>
      <c r="E43" s="261"/>
      <c r="F43" s="261"/>
      <c r="G43" s="207"/>
      <c r="H43" s="207"/>
      <c r="I43" s="207"/>
      <c r="J43" s="207"/>
      <c r="K43" s="207"/>
    </row>
    <row r="44" spans="2:14">
      <c r="B44" s="207"/>
      <c r="C44" s="261"/>
      <c r="D44" s="261"/>
      <c r="E44" s="261"/>
      <c r="F44" s="261"/>
      <c r="G44" s="207"/>
      <c r="H44" s="207"/>
      <c r="I44" s="207"/>
      <c r="J44" s="207"/>
      <c r="K44" s="207"/>
    </row>
    <row r="45" spans="2:14">
      <c r="B45" s="207"/>
      <c r="C45" s="261"/>
      <c r="D45" s="261"/>
      <c r="E45" s="261"/>
      <c r="F45" s="261"/>
      <c r="G45" s="207"/>
      <c r="H45" s="207"/>
      <c r="I45" s="207"/>
      <c r="J45" s="207"/>
      <c r="K45" s="207"/>
    </row>
    <row r="46" spans="2:14">
      <c r="B46" s="207"/>
      <c r="C46" s="261"/>
      <c r="D46" s="261"/>
      <c r="E46" s="261"/>
      <c r="F46" s="261"/>
      <c r="G46" s="207"/>
      <c r="H46" s="207"/>
      <c r="I46" s="207"/>
      <c r="J46" s="207"/>
      <c r="K46" s="207"/>
    </row>
    <row r="47" spans="2:14">
      <c r="B47" s="207"/>
      <c r="C47" s="261"/>
      <c r="D47" s="261"/>
      <c r="E47" s="261"/>
      <c r="F47" s="261"/>
      <c r="G47" s="207"/>
      <c r="H47" s="207"/>
      <c r="I47" s="207"/>
      <c r="J47" s="207"/>
      <c r="K47" s="207"/>
    </row>
    <row r="48" spans="2:14">
      <c r="B48" s="207"/>
      <c r="C48" s="261"/>
      <c r="D48" s="261"/>
      <c r="E48" s="261"/>
      <c r="F48" s="261"/>
      <c r="G48" s="207"/>
      <c r="H48" s="207"/>
      <c r="I48" s="207"/>
      <c r="J48" s="207"/>
      <c r="K48" s="207"/>
    </row>
    <row r="49" spans="2:11">
      <c r="B49" s="207"/>
      <c r="C49" s="261"/>
      <c r="D49" s="261"/>
      <c r="E49" s="261"/>
      <c r="F49" s="261"/>
      <c r="G49" s="207"/>
      <c r="H49" s="207"/>
      <c r="I49" s="207"/>
      <c r="J49" s="207"/>
      <c r="K49" s="207"/>
    </row>
    <row r="50" spans="2:11">
      <c r="B50" s="207"/>
      <c r="C50" s="261"/>
      <c r="D50" s="261"/>
      <c r="E50" s="261"/>
      <c r="F50" s="261"/>
      <c r="G50" s="207"/>
      <c r="H50" s="207"/>
      <c r="I50" s="207"/>
      <c r="J50" s="207"/>
      <c r="K50" s="207"/>
    </row>
    <row r="51" spans="2:11">
      <c r="B51" s="207"/>
      <c r="C51" s="261"/>
      <c r="D51" s="261"/>
      <c r="E51" s="261"/>
      <c r="F51" s="261"/>
      <c r="G51" s="207"/>
      <c r="H51" s="207"/>
      <c r="I51" s="207"/>
      <c r="J51" s="207"/>
      <c r="K51" s="207"/>
    </row>
    <row r="52" spans="2:11">
      <c r="B52" s="207"/>
      <c r="C52" s="261"/>
      <c r="D52" s="261"/>
      <c r="E52" s="261"/>
      <c r="F52" s="261"/>
      <c r="G52" s="207"/>
      <c r="H52" s="207"/>
      <c r="I52" s="207"/>
      <c r="J52" s="207"/>
      <c r="K52" s="207"/>
    </row>
    <row r="53" spans="2:11">
      <c r="B53" s="207"/>
      <c r="C53" s="261"/>
      <c r="D53" s="261"/>
      <c r="E53" s="261"/>
      <c r="F53" s="261"/>
      <c r="G53" s="207"/>
      <c r="H53" s="207"/>
      <c r="I53" s="207"/>
      <c r="J53" s="207"/>
      <c r="K53" s="207"/>
    </row>
    <row r="54" spans="2:11">
      <c r="B54" s="207"/>
      <c r="C54" s="261"/>
      <c r="D54" s="261"/>
      <c r="E54" s="261"/>
      <c r="F54" s="261"/>
      <c r="G54" s="207"/>
      <c r="H54" s="207"/>
      <c r="I54" s="207"/>
      <c r="J54" s="207"/>
      <c r="K54" s="207"/>
    </row>
    <row r="55" spans="2:11">
      <c r="B55" s="207"/>
      <c r="C55" s="261"/>
      <c r="D55" s="261"/>
      <c r="E55" s="261"/>
      <c r="F55" s="261"/>
      <c r="G55" s="207"/>
      <c r="H55" s="207"/>
      <c r="I55" s="207"/>
      <c r="J55" s="207"/>
      <c r="K55" s="207"/>
    </row>
    <row r="56" spans="2:11">
      <c r="B56" s="207"/>
      <c r="C56" s="261"/>
      <c r="D56" s="261"/>
      <c r="E56" s="261"/>
      <c r="F56" s="261"/>
      <c r="G56" s="207"/>
      <c r="H56" s="207"/>
      <c r="I56" s="207"/>
      <c r="J56" s="207"/>
      <c r="K56" s="207"/>
    </row>
    <row r="57" spans="2:11">
      <c r="B57" s="207"/>
      <c r="C57" s="261"/>
      <c r="D57" s="261"/>
      <c r="E57" s="261"/>
      <c r="F57" s="261"/>
      <c r="G57" s="207"/>
      <c r="H57" s="207"/>
      <c r="I57" s="207"/>
      <c r="J57" s="207"/>
      <c r="K57" s="207"/>
    </row>
  </sheetData>
  <mergeCells count="25"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  <mergeCell ref="C9:H9"/>
    <mergeCell ref="B10:H10"/>
    <mergeCell ref="D12:F12"/>
    <mergeCell ref="B17:B20"/>
    <mergeCell ref="C17:C20"/>
    <mergeCell ref="D17:H17"/>
    <mergeCell ref="D19:D20"/>
    <mergeCell ref="E19:E20"/>
    <mergeCell ref="F19:F20"/>
    <mergeCell ref="G19:G20"/>
    <mergeCell ref="C8:H8"/>
    <mergeCell ref="H1:I1"/>
    <mergeCell ref="F2:I2"/>
    <mergeCell ref="F3:H3"/>
    <mergeCell ref="F4:H4"/>
    <mergeCell ref="C6:H6"/>
  </mergeCells>
  <printOptions horizontalCentered="1"/>
  <pageMargins left="0" right="0" top="0" bottom="0" header="0" footer="0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workbookViewId="0">
      <selection activeCell="G27" sqref="G27"/>
    </sheetView>
  </sheetViews>
  <sheetFormatPr defaultRowHeight="15"/>
  <cols>
    <col min="1" max="1" width="6.42578125" style="406" customWidth="1"/>
    <col min="2" max="2" width="13.7109375" style="406" customWidth="1"/>
    <col min="3" max="3" width="11.5703125" style="406" customWidth="1"/>
    <col min="4" max="4" width="9.140625" style="406" customWidth="1"/>
    <col min="5" max="5" width="7.140625" style="406" customWidth="1"/>
    <col min="6" max="6" width="13.7109375" style="406" customWidth="1"/>
    <col min="7" max="7" width="10" style="406" customWidth="1"/>
    <col min="8" max="8" width="13.5703125" style="406" customWidth="1"/>
    <col min="9" max="9" width="9.140625" style="406" customWidth="1"/>
    <col min="10" max="16384" width="9.140625" style="407"/>
  </cols>
  <sheetData>
    <row r="2" spans="1:8">
      <c r="A2" s="660" t="s">
        <v>387</v>
      </c>
      <c r="B2" s="660"/>
      <c r="C2" s="660"/>
      <c r="D2" s="660"/>
      <c r="E2" s="660"/>
      <c r="F2" s="660"/>
      <c r="G2" s="660"/>
      <c r="H2" s="660"/>
    </row>
    <row r="3" spans="1:8">
      <c r="A3" s="661" t="s">
        <v>258</v>
      </c>
      <c r="B3" s="661"/>
      <c r="C3" s="661"/>
      <c r="D3" s="661"/>
      <c r="E3" s="661"/>
      <c r="F3" s="661"/>
      <c r="G3" s="661"/>
      <c r="H3" s="661"/>
    </row>
    <row r="6" spans="1:8">
      <c r="A6" s="662" t="s">
        <v>388</v>
      </c>
      <c r="B6" s="662"/>
      <c r="C6" s="662"/>
      <c r="D6" s="662"/>
      <c r="E6" s="662"/>
      <c r="F6" s="662"/>
      <c r="G6" s="662"/>
      <c r="H6" s="662"/>
    </row>
    <row r="9" spans="1:8" ht="15" customHeight="1">
      <c r="A9" s="663" t="s">
        <v>389</v>
      </c>
      <c r="B9" s="663"/>
      <c r="C9" s="663"/>
      <c r="D9" s="663"/>
      <c r="E9" s="663"/>
      <c r="F9" s="663"/>
      <c r="G9" s="663"/>
      <c r="H9" s="663"/>
    </row>
    <row r="10" spans="1:8">
      <c r="D10" s="408"/>
    </row>
    <row r="11" spans="1:8">
      <c r="C11" s="662" t="s">
        <v>390</v>
      </c>
      <c r="D11" s="662"/>
      <c r="E11" s="662"/>
      <c r="F11" s="662"/>
    </row>
    <row r="12" spans="1:8">
      <c r="B12" s="664" t="s">
        <v>391</v>
      </c>
      <c r="C12" s="664"/>
      <c r="D12" s="664"/>
      <c r="E12" s="664"/>
      <c r="F12" s="664"/>
      <c r="G12" s="664"/>
    </row>
    <row r="14" spans="1:8" ht="15" customHeight="1">
      <c r="A14" s="665" t="s">
        <v>392</v>
      </c>
      <c r="B14" s="665"/>
      <c r="C14" s="409" t="s">
        <v>393</v>
      </c>
      <c r="D14" s="410"/>
      <c r="E14" s="410"/>
      <c r="F14" s="410"/>
      <c r="G14" s="410"/>
      <c r="H14" s="410"/>
    </row>
    <row r="15" spans="1:8">
      <c r="A15" s="666" t="s">
        <v>394</v>
      </c>
      <c r="B15" s="666"/>
      <c r="C15" s="666"/>
      <c r="D15" s="666"/>
      <c r="E15" s="666"/>
      <c r="F15" s="666"/>
      <c r="G15" s="666"/>
      <c r="H15" s="666"/>
    </row>
    <row r="16" spans="1:8" ht="28.5" customHeight="1">
      <c r="A16" s="411" t="s">
        <v>395</v>
      </c>
      <c r="B16" s="411" t="s">
        <v>396</v>
      </c>
      <c r="C16" s="667" t="s">
        <v>397</v>
      </c>
      <c r="D16" s="668"/>
      <c r="E16" s="669"/>
      <c r="F16" s="411" t="s">
        <v>398</v>
      </c>
      <c r="G16" s="412" t="s">
        <v>399</v>
      </c>
      <c r="H16" s="412" t="s">
        <v>400</v>
      </c>
    </row>
    <row r="17" spans="1:8">
      <c r="A17" s="413">
        <v>1</v>
      </c>
      <c r="B17" s="414" t="s">
        <v>249</v>
      </c>
      <c r="C17" s="659" t="s">
        <v>401</v>
      </c>
      <c r="D17" s="659"/>
      <c r="E17" s="659"/>
      <c r="F17" s="415" t="s">
        <v>402</v>
      </c>
      <c r="G17" s="416">
        <v>1</v>
      </c>
      <c r="H17" s="417">
        <v>19932.2</v>
      </c>
    </row>
    <row r="18" spans="1:8">
      <c r="A18" s="413"/>
      <c r="B18" s="414"/>
      <c r="C18" s="670" t="s">
        <v>346</v>
      </c>
      <c r="D18" s="670"/>
      <c r="E18" s="670"/>
      <c r="F18" s="418" t="s">
        <v>402</v>
      </c>
      <c r="G18" s="419">
        <v>1</v>
      </c>
      <c r="H18" s="420">
        <f>0+H17</f>
        <v>19932.2</v>
      </c>
    </row>
    <row r="19" spans="1:8">
      <c r="A19" s="413">
        <v>2</v>
      </c>
      <c r="B19" s="414" t="s">
        <v>249</v>
      </c>
      <c r="C19" s="659" t="s">
        <v>401</v>
      </c>
      <c r="D19" s="659"/>
      <c r="E19" s="659"/>
      <c r="F19" s="415" t="s">
        <v>403</v>
      </c>
      <c r="G19" s="416">
        <v>1</v>
      </c>
      <c r="H19" s="417">
        <v>4393.45</v>
      </c>
    </row>
    <row r="20" spans="1:8">
      <c r="A20" s="413"/>
      <c r="B20" s="414"/>
      <c r="C20" s="670" t="s">
        <v>346</v>
      </c>
      <c r="D20" s="670"/>
      <c r="E20" s="670"/>
      <c r="F20" s="418" t="s">
        <v>403</v>
      </c>
      <c r="G20" s="419">
        <v>1</v>
      </c>
      <c r="H20" s="420">
        <f>0+H19</f>
        <v>4393.45</v>
      </c>
    </row>
    <row r="21" spans="1:8">
      <c r="A21" s="413">
        <v>3</v>
      </c>
      <c r="B21" s="414" t="s">
        <v>249</v>
      </c>
      <c r="C21" s="659" t="s">
        <v>401</v>
      </c>
      <c r="D21" s="659"/>
      <c r="E21" s="659"/>
      <c r="F21" s="415" t="s">
        <v>404</v>
      </c>
      <c r="G21" s="416">
        <v>1</v>
      </c>
      <c r="H21" s="417">
        <v>84370.75</v>
      </c>
    </row>
    <row r="22" spans="1:8">
      <c r="A22" s="413"/>
      <c r="B22" s="414"/>
      <c r="C22" s="670" t="s">
        <v>346</v>
      </c>
      <c r="D22" s="670"/>
      <c r="E22" s="670"/>
      <c r="F22" s="418" t="s">
        <v>404</v>
      </c>
      <c r="G22" s="419">
        <v>1</v>
      </c>
      <c r="H22" s="420">
        <f>0+H21</f>
        <v>84370.75</v>
      </c>
    </row>
    <row r="23" spans="1:8">
      <c r="A23" s="413">
        <v>4</v>
      </c>
      <c r="B23" s="414" t="s">
        <v>405</v>
      </c>
      <c r="C23" s="659" t="s">
        <v>401</v>
      </c>
      <c r="D23" s="659"/>
      <c r="E23" s="659"/>
      <c r="F23" s="415" t="s">
        <v>404</v>
      </c>
      <c r="G23" s="416">
        <v>1</v>
      </c>
      <c r="H23" s="417">
        <v>1240</v>
      </c>
    </row>
    <row r="24" spans="1:8">
      <c r="A24" s="413"/>
      <c r="B24" s="414"/>
      <c r="C24" s="670" t="s">
        <v>346</v>
      </c>
      <c r="D24" s="670"/>
      <c r="E24" s="670"/>
      <c r="F24" s="418" t="s">
        <v>404</v>
      </c>
      <c r="G24" s="419">
        <v>1</v>
      </c>
      <c r="H24" s="420">
        <f>0+H23</f>
        <v>1240</v>
      </c>
    </row>
    <row r="25" spans="1:8">
      <c r="A25" s="413">
        <v>5</v>
      </c>
      <c r="B25" s="414" t="s">
        <v>236</v>
      </c>
      <c r="C25" s="659" t="s">
        <v>406</v>
      </c>
      <c r="D25" s="659"/>
      <c r="E25" s="659"/>
      <c r="F25" s="415" t="s">
        <v>402</v>
      </c>
      <c r="G25" s="416">
        <v>1</v>
      </c>
      <c r="H25" s="417">
        <v>536.38</v>
      </c>
    </row>
    <row r="26" spans="1:8">
      <c r="A26" s="413">
        <v>6</v>
      </c>
      <c r="B26" s="414" t="s">
        <v>236</v>
      </c>
      <c r="C26" s="659" t="s">
        <v>401</v>
      </c>
      <c r="D26" s="659"/>
      <c r="E26" s="659"/>
      <c r="F26" s="415" t="s">
        <v>402</v>
      </c>
      <c r="G26" s="416">
        <v>1</v>
      </c>
      <c r="H26" s="417">
        <v>46388.160000000003</v>
      </c>
    </row>
    <row r="27" spans="1:8">
      <c r="A27" s="413"/>
      <c r="B27" s="414"/>
      <c r="C27" s="670" t="s">
        <v>346</v>
      </c>
      <c r="D27" s="670"/>
      <c r="E27" s="670"/>
      <c r="F27" s="418" t="s">
        <v>402</v>
      </c>
      <c r="G27" s="419">
        <v>1</v>
      </c>
      <c r="H27" s="420">
        <f>0+H25+H26</f>
        <v>46924.54</v>
      </c>
    </row>
    <row r="28" spans="1:8">
      <c r="A28" s="413">
        <v>7</v>
      </c>
      <c r="B28" s="414" t="s">
        <v>236</v>
      </c>
      <c r="C28" s="659" t="s">
        <v>406</v>
      </c>
      <c r="D28" s="659"/>
      <c r="E28" s="659"/>
      <c r="F28" s="415" t="s">
        <v>403</v>
      </c>
      <c r="G28" s="416">
        <v>1</v>
      </c>
      <c r="H28" s="417">
        <v>1134.8800000000001</v>
      </c>
    </row>
    <row r="29" spans="1:8">
      <c r="A29" s="413">
        <v>8</v>
      </c>
      <c r="B29" s="414" t="s">
        <v>236</v>
      </c>
      <c r="C29" s="659" t="s">
        <v>401</v>
      </c>
      <c r="D29" s="659"/>
      <c r="E29" s="659"/>
      <c r="F29" s="415" t="s">
        <v>403</v>
      </c>
      <c r="G29" s="416">
        <v>1</v>
      </c>
      <c r="H29" s="417">
        <v>6757.85</v>
      </c>
    </row>
    <row r="30" spans="1:8">
      <c r="A30" s="413"/>
      <c r="B30" s="414"/>
      <c r="C30" s="670" t="s">
        <v>346</v>
      </c>
      <c r="D30" s="670"/>
      <c r="E30" s="670"/>
      <c r="F30" s="418" t="s">
        <v>403</v>
      </c>
      <c r="G30" s="419">
        <v>1</v>
      </c>
      <c r="H30" s="420">
        <f>0+H28+H29</f>
        <v>7892.7300000000005</v>
      </c>
    </row>
    <row r="31" spans="1:8">
      <c r="A31" s="413">
        <v>9</v>
      </c>
      <c r="B31" s="414" t="s">
        <v>236</v>
      </c>
      <c r="C31" s="659" t="s">
        <v>406</v>
      </c>
      <c r="D31" s="659"/>
      <c r="E31" s="659"/>
      <c r="F31" s="415" t="s">
        <v>404</v>
      </c>
      <c r="G31" s="416">
        <v>1</v>
      </c>
      <c r="H31" s="417">
        <v>1320.68</v>
      </c>
    </row>
    <row r="32" spans="1:8">
      <c r="A32" s="413">
        <v>10</v>
      </c>
      <c r="B32" s="414" t="s">
        <v>236</v>
      </c>
      <c r="C32" s="659" t="s">
        <v>401</v>
      </c>
      <c r="D32" s="659"/>
      <c r="E32" s="659"/>
      <c r="F32" s="415" t="s">
        <v>404</v>
      </c>
      <c r="G32" s="416">
        <v>1</v>
      </c>
      <c r="H32" s="417">
        <v>75639.55</v>
      </c>
    </row>
    <row r="33" spans="1:8">
      <c r="A33" s="413"/>
      <c r="B33" s="414"/>
      <c r="C33" s="670" t="s">
        <v>346</v>
      </c>
      <c r="D33" s="670"/>
      <c r="E33" s="670"/>
      <c r="F33" s="418" t="s">
        <v>404</v>
      </c>
      <c r="G33" s="419">
        <v>1</v>
      </c>
      <c r="H33" s="420">
        <f>0+H31+H32</f>
        <v>76960.23</v>
      </c>
    </row>
    <row r="34" spans="1:8">
      <c r="A34" s="408"/>
      <c r="B34" s="421"/>
      <c r="C34" s="665"/>
      <c r="D34" s="665"/>
      <c r="E34" s="665"/>
      <c r="F34" s="422"/>
      <c r="G34" s="423"/>
      <c r="H34" s="424"/>
    </row>
    <row r="35" spans="1:8">
      <c r="A35" s="408"/>
      <c r="B35" s="421"/>
      <c r="C35" s="421"/>
      <c r="D35" s="421"/>
      <c r="E35" s="421"/>
      <c r="F35" s="422"/>
      <c r="G35" s="423"/>
      <c r="H35" s="424"/>
    </row>
    <row r="38" spans="1:8">
      <c r="A38" s="665" t="s">
        <v>228</v>
      </c>
      <c r="B38" s="665"/>
      <c r="C38" s="665"/>
      <c r="D38" s="665"/>
      <c r="E38" s="671" t="s">
        <v>229</v>
      </c>
      <c r="F38" s="671"/>
      <c r="G38" s="671"/>
      <c r="H38" s="671"/>
    </row>
    <row r="39" spans="1:8">
      <c r="E39" s="672" t="s">
        <v>407</v>
      </c>
      <c r="F39" s="672"/>
      <c r="G39" s="672"/>
      <c r="H39" s="672"/>
    </row>
    <row r="42" spans="1:8">
      <c r="A42" s="665" t="s">
        <v>233</v>
      </c>
      <c r="B42" s="665"/>
      <c r="C42" s="665"/>
      <c r="D42" s="665"/>
      <c r="E42" s="671" t="s">
        <v>234</v>
      </c>
      <c r="F42" s="671"/>
      <c r="G42" s="671"/>
      <c r="H42" s="671"/>
    </row>
    <row r="43" spans="1:8">
      <c r="E43" s="672" t="s">
        <v>407</v>
      </c>
      <c r="F43" s="672"/>
      <c r="G43" s="672"/>
      <c r="H43" s="672"/>
    </row>
  </sheetData>
  <mergeCells count="33">
    <mergeCell ref="A42:D42"/>
    <mergeCell ref="E42:H42"/>
    <mergeCell ref="E43:H43"/>
    <mergeCell ref="C32:E32"/>
    <mergeCell ref="C33:E33"/>
    <mergeCell ref="C34:E34"/>
    <mergeCell ref="A38:D38"/>
    <mergeCell ref="E38:H38"/>
    <mergeCell ref="E39:H39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rintOptions horizontalCentered="1"/>
  <pageMargins left="0" right="0" top="0" bottom="0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workbookViewId="0">
      <selection activeCell="C11" sqref="C11:F11"/>
    </sheetView>
  </sheetViews>
  <sheetFormatPr defaultRowHeight="15"/>
  <cols>
    <col min="1" max="1" width="6.42578125" style="406" customWidth="1"/>
    <col min="2" max="2" width="13.7109375" style="406" customWidth="1"/>
    <col min="3" max="3" width="11.5703125" style="406" customWidth="1"/>
    <col min="4" max="4" width="9.140625" style="406" customWidth="1"/>
    <col min="5" max="5" width="7.140625" style="406" customWidth="1"/>
    <col min="6" max="6" width="13.7109375" style="406" customWidth="1"/>
    <col min="7" max="7" width="10" style="406" customWidth="1"/>
    <col min="8" max="8" width="13.5703125" style="406" customWidth="1"/>
    <col min="9" max="9" width="9.140625" style="406" customWidth="1"/>
    <col min="10" max="16384" width="9.140625" style="407"/>
  </cols>
  <sheetData>
    <row r="2" spans="1:8" ht="15" customHeight="1">
      <c r="A2" s="676" t="s">
        <v>387</v>
      </c>
      <c r="B2" s="676"/>
      <c r="C2" s="676"/>
      <c r="D2" s="676"/>
      <c r="E2" s="676"/>
      <c r="F2" s="676"/>
      <c r="G2" s="676"/>
      <c r="H2" s="676"/>
    </row>
    <row r="3" spans="1:8">
      <c r="A3" s="661" t="s">
        <v>258</v>
      </c>
      <c r="B3" s="661"/>
      <c r="C3" s="661"/>
      <c r="D3" s="661"/>
      <c r="E3" s="661"/>
      <c r="F3" s="661"/>
      <c r="G3" s="661"/>
      <c r="H3" s="661"/>
    </row>
    <row r="6" spans="1:8">
      <c r="A6" s="662" t="s">
        <v>388</v>
      </c>
      <c r="B6" s="662"/>
      <c r="C6" s="662"/>
      <c r="D6" s="662"/>
      <c r="E6" s="662"/>
      <c r="F6" s="662"/>
      <c r="G6" s="662"/>
      <c r="H6" s="662"/>
    </row>
    <row r="9" spans="1:8" ht="15" customHeight="1">
      <c r="A9" s="663" t="s">
        <v>389</v>
      </c>
      <c r="B9" s="663"/>
      <c r="C9" s="663"/>
      <c r="D9" s="663"/>
      <c r="E9" s="663"/>
      <c r="F9" s="663"/>
      <c r="G9" s="663"/>
      <c r="H9" s="663"/>
    </row>
    <row r="10" spans="1:8">
      <c r="D10" s="408"/>
    </row>
    <row r="11" spans="1:8">
      <c r="C11" s="662" t="s">
        <v>390</v>
      </c>
      <c r="D11" s="662"/>
      <c r="E11" s="662"/>
      <c r="F11" s="662"/>
    </row>
    <row r="12" spans="1:8">
      <c r="B12" s="664" t="s">
        <v>391</v>
      </c>
      <c r="C12" s="664"/>
      <c r="D12" s="664"/>
      <c r="E12" s="664"/>
      <c r="F12" s="664"/>
      <c r="G12" s="664"/>
    </row>
    <row r="14" spans="1:8" ht="15" customHeight="1">
      <c r="A14" s="665" t="s">
        <v>392</v>
      </c>
      <c r="B14" s="665"/>
      <c r="C14" s="409" t="s">
        <v>393</v>
      </c>
      <c r="D14" s="410"/>
      <c r="E14" s="410"/>
      <c r="F14" s="410"/>
      <c r="G14" s="410"/>
      <c r="H14" s="410"/>
    </row>
    <row r="15" spans="1:8">
      <c r="A15" s="677" t="s">
        <v>394</v>
      </c>
      <c r="B15" s="677"/>
      <c r="C15" s="677"/>
      <c r="D15" s="677"/>
      <c r="E15" s="677"/>
      <c r="F15" s="677"/>
      <c r="G15" s="677"/>
      <c r="H15" s="677"/>
    </row>
    <row r="16" spans="1:8" ht="28.5" customHeight="1">
      <c r="A16" s="411" t="s">
        <v>395</v>
      </c>
      <c r="B16" s="411" t="s">
        <v>396</v>
      </c>
      <c r="C16" s="667" t="s">
        <v>397</v>
      </c>
      <c r="D16" s="668"/>
      <c r="E16" s="669"/>
      <c r="F16" s="411" t="s">
        <v>398</v>
      </c>
      <c r="G16" s="412" t="s">
        <v>399</v>
      </c>
      <c r="H16" s="412" t="s">
        <v>400</v>
      </c>
    </row>
    <row r="17" spans="1:8" ht="15" customHeight="1">
      <c r="A17" s="413">
        <v>1</v>
      </c>
      <c r="B17" s="414" t="s">
        <v>249</v>
      </c>
      <c r="C17" s="673" t="s">
        <v>401</v>
      </c>
      <c r="D17" s="674"/>
      <c r="E17" s="675"/>
      <c r="F17" s="415" t="s">
        <v>22</v>
      </c>
      <c r="G17" s="416" t="s">
        <v>22</v>
      </c>
      <c r="H17" s="417">
        <v>108696.4</v>
      </c>
    </row>
    <row r="18" spans="1:8">
      <c r="A18" s="413"/>
      <c r="B18" s="414"/>
      <c r="C18" s="678" t="s">
        <v>346</v>
      </c>
      <c r="D18" s="679"/>
      <c r="E18" s="680"/>
      <c r="F18" s="418" t="s">
        <v>22</v>
      </c>
      <c r="G18" s="419" t="s">
        <v>22</v>
      </c>
      <c r="H18" s="420">
        <f>0+H17</f>
        <v>108696.4</v>
      </c>
    </row>
    <row r="19" spans="1:8" ht="15" customHeight="1">
      <c r="A19" s="413">
        <v>2</v>
      </c>
      <c r="B19" s="414" t="s">
        <v>405</v>
      </c>
      <c r="C19" s="673" t="s">
        <v>401</v>
      </c>
      <c r="D19" s="674"/>
      <c r="E19" s="675"/>
      <c r="F19" s="415" t="s">
        <v>22</v>
      </c>
      <c r="G19" s="416" t="s">
        <v>22</v>
      </c>
      <c r="H19" s="417">
        <v>1240</v>
      </c>
    </row>
    <row r="20" spans="1:8">
      <c r="A20" s="413"/>
      <c r="B20" s="414"/>
      <c r="C20" s="678" t="s">
        <v>346</v>
      </c>
      <c r="D20" s="679"/>
      <c r="E20" s="680"/>
      <c r="F20" s="418" t="s">
        <v>22</v>
      </c>
      <c r="G20" s="419" t="s">
        <v>22</v>
      </c>
      <c r="H20" s="420">
        <f>0+H19</f>
        <v>1240</v>
      </c>
    </row>
    <row r="21" spans="1:8">
      <c r="A21" s="413">
        <v>3</v>
      </c>
      <c r="B21" s="414" t="s">
        <v>236</v>
      </c>
      <c r="C21" s="673" t="s">
        <v>406</v>
      </c>
      <c r="D21" s="674"/>
      <c r="E21" s="675"/>
      <c r="F21" s="415" t="s">
        <v>22</v>
      </c>
      <c r="G21" s="416" t="s">
        <v>22</v>
      </c>
      <c r="H21" s="417">
        <v>2991.94</v>
      </c>
    </row>
    <row r="22" spans="1:8">
      <c r="A22" s="413">
        <v>4</v>
      </c>
      <c r="B22" s="414" t="s">
        <v>236</v>
      </c>
      <c r="C22" s="673" t="s">
        <v>401</v>
      </c>
      <c r="D22" s="674"/>
      <c r="E22" s="675"/>
      <c r="F22" s="415" t="s">
        <v>22</v>
      </c>
      <c r="G22" s="416" t="s">
        <v>22</v>
      </c>
      <c r="H22" s="417">
        <v>128785.56</v>
      </c>
    </row>
    <row r="23" spans="1:8">
      <c r="A23" s="413"/>
      <c r="B23" s="414"/>
      <c r="C23" s="678" t="s">
        <v>346</v>
      </c>
      <c r="D23" s="679"/>
      <c r="E23" s="680"/>
      <c r="F23" s="418" t="s">
        <v>22</v>
      </c>
      <c r="G23" s="419" t="s">
        <v>22</v>
      </c>
      <c r="H23" s="420">
        <f>0+H21+H22</f>
        <v>131777.5</v>
      </c>
    </row>
    <row r="24" spans="1:8">
      <c r="A24" s="408"/>
      <c r="B24" s="421"/>
      <c r="C24" s="681"/>
      <c r="D24" s="681"/>
      <c r="E24" s="681"/>
      <c r="F24" s="422"/>
      <c r="G24" s="423"/>
      <c r="H24" s="424"/>
    </row>
    <row r="25" spans="1:8">
      <c r="A25" s="408"/>
      <c r="B25" s="421"/>
      <c r="C25" s="421"/>
      <c r="D25" s="421"/>
      <c r="E25" s="421"/>
      <c r="F25" s="422"/>
      <c r="G25" s="423"/>
      <c r="H25" s="424"/>
    </row>
    <row r="28" spans="1:8">
      <c r="A28" s="665" t="s">
        <v>228</v>
      </c>
      <c r="B28" s="665"/>
      <c r="C28" s="665"/>
      <c r="D28" s="665"/>
      <c r="E28" s="671" t="s">
        <v>229</v>
      </c>
      <c r="F28" s="671"/>
      <c r="G28" s="671"/>
      <c r="H28" s="671"/>
    </row>
    <row r="29" spans="1:8">
      <c r="E29" s="661" t="s">
        <v>407</v>
      </c>
      <c r="F29" s="661"/>
      <c r="G29" s="661"/>
      <c r="H29" s="661"/>
    </row>
    <row r="32" spans="1:8" ht="15" customHeight="1">
      <c r="A32" s="665" t="s">
        <v>233</v>
      </c>
      <c r="B32" s="665"/>
      <c r="C32" s="665"/>
      <c r="D32" s="665"/>
      <c r="E32" s="671" t="s">
        <v>234</v>
      </c>
      <c r="F32" s="671"/>
      <c r="G32" s="671"/>
      <c r="H32" s="671"/>
    </row>
    <row r="33" spans="5:8">
      <c r="E33" s="661" t="s">
        <v>407</v>
      </c>
      <c r="F33" s="661"/>
      <c r="G33" s="661"/>
      <c r="H33" s="661"/>
    </row>
  </sheetData>
  <mergeCells count="23"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rintOptions horizontalCentered="1"/>
  <pageMargins left="0" right="0" top="0" bottom="0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workbookViewId="0">
      <selection activeCell="B12" sqref="B12:G12"/>
    </sheetView>
  </sheetViews>
  <sheetFormatPr defaultRowHeight="15"/>
  <cols>
    <col min="1" max="1" width="6.42578125" style="451" customWidth="1"/>
    <col min="2" max="2" width="13.7109375" style="451" customWidth="1"/>
    <col min="3" max="3" width="11.5703125" style="451" customWidth="1"/>
    <col min="4" max="4" width="9.140625" style="451" customWidth="1"/>
    <col min="5" max="5" width="7.140625" style="451" customWidth="1"/>
    <col min="6" max="6" width="13.7109375" style="451" customWidth="1"/>
    <col min="7" max="7" width="10" style="451" customWidth="1"/>
    <col min="8" max="8" width="13.5703125" style="451" customWidth="1"/>
    <col min="9" max="9" width="9.140625" style="451" customWidth="1"/>
    <col min="10" max="16384" width="9.140625" style="407"/>
  </cols>
  <sheetData>
    <row r="2" spans="1:8">
      <c r="A2" s="692" t="s">
        <v>387</v>
      </c>
      <c r="B2" s="692"/>
      <c r="C2" s="692"/>
      <c r="D2" s="692"/>
      <c r="E2" s="692"/>
      <c r="F2" s="692"/>
      <c r="G2" s="692"/>
      <c r="H2" s="692"/>
    </row>
    <row r="3" spans="1:8">
      <c r="A3" s="693" t="s">
        <v>258</v>
      </c>
      <c r="B3" s="693"/>
      <c r="C3" s="693"/>
      <c r="D3" s="693"/>
      <c r="E3" s="693"/>
      <c r="F3" s="693"/>
      <c r="G3" s="693"/>
      <c r="H3" s="693"/>
    </row>
    <row r="6" spans="1:8">
      <c r="A6" s="694" t="s">
        <v>388</v>
      </c>
      <c r="B6" s="694"/>
      <c r="C6" s="694"/>
      <c r="D6" s="694"/>
      <c r="E6" s="694"/>
      <c r="F6" s="694"/>
      <c r="G6" s="694"/>
      <c r="H6" s="694"/>
    </row>
    <row r="9" spans="1:8" ht="15.75">
      <c r="A9" s="695" t="s">
        <v>504</v>
      </c>
      <c r="B9" s="695"/>
      <c r="C9" s="695"/>
      <c r="D9" s="695"/>
      <c r="E9" s="695"/>
      <c r="F9" s="695"/>
      <c r="G9" s="695"/>
      <c r="H9" s="695"/>
    </row>
    <row r="10" spans="1:8">
      <c r="D10" s="452"/>
    </row>
    <row r="11" spans="1:8">
      <c r="C11" s="694" t="s">
        <v>509</v>
      </c>
      <c r="D11" s="694"/>
      <c r="E11" s="694"/>
      <c r="F11" s="694"/>
    </row>
    <row r="12" spans="1:8">
      <c r="B12" s="691" t="s">
        <v>391</v>
      </c>
      <c r="C12" s="691"/>
      <c r="D12" s="691"/>
      <c r="E12" s="691"/>
      <c r="F12" s="691"/>
      <c r="G12" s="691"/>
    </row>
    <row r="14" spans="1:8">
      <c r="A14" s="682" t="s">
        <v>392</v>
      </c>
      <c r="B14" s="682"/>
      <c r="C14" s="453" t="s">
        <v>393</v>
      </c>
      <c r="D14" s="454"/>
      <c r="E14" s="454"/>
      <c r="F14" s="454"/>
      <c r="G14" s="454"/>
      <c r="H14" s="454"/>
    </row>
    <row r="15" spans="1:8">
      <c r="A15" s="687" t="s">
        <v>505</v>
      </c>
      <c r="B15" s="687"/>
      <c r="C15" s="687"/>
      <c r="D15" s="687"/>
      <c r="E15" s="687"/>
      <c r="F15" s="687"/>
      <c r="G15" s="687"/>
      <c r="H15" s="687"/>
    </row>
    <row r="16" spans="1:8" ht="28.5">
      <c r="A16" s="455" t="s">
        <v>395</v>
      </c>
      <c r="B16" s="455" t="s">
        <v>396</v>
      </c>
      <c r="C16" s="688" t="s">
        <v>397</v>
      </c>
      <c r="D16" s="689"/>
      <c r="E16" s="690"/>
      <c r="F16" s="455" t="s">
        <v>398</v>
      </c>
      <c r="G16" s="456" t="s">
        <v>399</v>
      </c>
      <c r="H16" s="456" t="s">
        <v>400</v>
      </c>
    </row>
    <row r="17" spans="1:8">
      <c r="A17" s="457">
        <v>1</v>
      </c>
      <c r="B17" s="458" t="s">
        <v>249</v>
      </c>
      <c r="C17" s="685" t="s">
        <v>401</v>
      </c>
      <c r="D17" s="685"/>
      <c r="E17" s="685"/>
      <c r="F17" s="415" t="s">
        <v>22</v>
      </c>
      <c r="G17" s="459" t="s">
        <v>22</v>
      </c>
      <c r="H17" s="460">
        <v>52289.2</v>
      </c>
    </row>
    <row r="18" spans="1:8">
      <c r="A18" s="457">
        <v>2</v>
      </c>
      <c r="B18" s="458" t="s">
        <v>249</v>
      </c>
      <c r="C18" s="685" t="s">
        <v>506</v>
      </c>
      <c r="D18" s="685"/>
      <c r="E18" s="685"/>
      <c r="F18" s="415" t="s">
        <v>22</v>
      </c>
      <c r="G18" s="459" t="s">
        <v>22</v>
      </c>
      <c r="H18" s="460">
        <v>1313.64</v>
      </c>
    </row>
    <row r="19" spans="1:8">
      <c r="A19" s="457">
        <v>3</v>
      </c>
      <c r="B19" s="458" t="s">
        <v>249</v>
      </c>
      <c r="C19" s="685" t="s">
        <v>507</v>
      </c>
      <c r="D19" s="685"/>
      <c r="E19" s="685"/>
      <c r="F19" s="415" t="s">
        <v>22</v>
      </c>
      <c r="G19" s="459" t="s">
        <v>22</v>
      </c>
      <c r="H19" s="460">
        <v>68906.34</v>
      </c>
    </row>
    <row r="20" spans="1:8">
      <c r="A20" s="457">
        <v>4</v>
      </c>
      <c r="B20" s="458" t="s">
        <v>249</v>
      </c>
      <c r="C20" s="685" t="s">
        <v>508</v>
      </c>
      <c r="D20" s="685"/>
      <c r="E20" s="685"/>
      <c r="F20" s="415" t="s">
        <v>22</v>
      </c>
      <c r="G20" s="459" t="s">
        <v>22</v>
      </c>
      <c r="H20" s="460">
        <v>1037.8499999999999</v>
      </c>
    </row>
    <row r="21" spans="1:8">
      <c r="A21" s="457"/>
      <c r="B21" s="458"/>
      <c r="C21" s="686" t="s">
        <v>346</v>
      </c>
      <c r="D21" s="686"/>
      <c r="E21" s="686"/>
      <c r="F21" s="461" t="s">
        <v>22</v>
      </c>
      <c r="G21" s="462" t="s">
        <v>22</v>
      </c>
      <c r="H21" s="463">
        <f>0+H17+H18+H19</f>
        <v>122509.18</v>
      </c>
    </row>
    <row r="22" spans="1:8">
      <c r="A22" s="457">
        <v>5</v>
      </c>
      <c r="B22" s="458" t="s">
        <v>236</v>
      </c>
      <c r="C22" s="685" t="s">
        <v>406</v>
      </c>
      <c r="D22" s="685"/>
      <c r="E22" s="685"/>
      <c r="F22" s="415" t="s">
        <v>22</v>
      </c>
      <c r="G22" s="459" t="s">
        <v>22</v>
      </c>
      <c r="H22" s="460">
        <v>1041.4000000000001</v>
      </c>
    </row>
    <row r="23" spans="1:8">
      <c r="A23" s="457">
        <v>6</v>
      </c>
      <c r="B23" s="458" t="s">
        <v>236</v>
      </c>
      <c r="C23" s="685" t="s">
        <v>401</v>
      </c>
      <c r="D23" s="685"/>
      <c r="E23" s="685"/>
      <c r="F23" s="415" t="s">
        <v>22</v>
      </c>
      <c r="G23" s="459" t="s">
        <v>22</v>
      </c>
      <c r="H23" s="460">
        <v>59145.46</v>
      </c>
    </row>
    <row r="24" spans="1:8">
      <c r="A24" s="457">
        <v>7</v>
      </c>
      <c r="B24" s="458" t="s">
        <v>236</v>
      </c>
      <c r="C24" s="685" t="s">
        <v>506</v>
      </c>
      <c r="D24" s="685"/>
      <c r="E24" s="685"/>
      <c r="F24" s="415" t="s">
        <v>22</v>
      </c>
      <c r="G24" s="459" t="s">
        <v>22</v>
      </c>
      <c r="H24" s="460">
        <v>3775.16</v>
      </c>
    </row>
    <row r="25" spans="1:8">
      <c r="A25" s="457">
        <v>8</v>
      </c>
      <c r="B25" s="458" t="s">
        <v>236</v>
      </c>
      <c r="C25" s="685" t="s">
        <v>507</v>
      </c>
      <c r="D25" s="685"/>
      <c r="E25" s="685"/>
      <c r="F25" s="415" t="s">
        <v>22</v>
      </c>
      <c r="G25" s="459" t="s">
        <v>22</v>
      </c>
      <c r="H25" s="460">
        <v>41425.18</v>
      </c>
    </row>
    <row r="26" spans="1:8">
      <c r="A26" s="457">
        <v>9</v>
      </c>
      <c r="B26" s="458" t="s">
        <v>236</v>
      </c>
      <c r="C26" s="685" t="s">
        <v>508</v>
      </c>
      <c r="D26" s="685"/>
      <c r="E26" s="685"/>
      <c r="F26" s="415" t="s">
        <v>22</v>
      </c>
      <c r="G26" s="459" t="s">
        <v>22</v>
      </c>
      <c r="H26" s="460">
        <v>601.6</v>
      </c>
    </row>
    <row r="27" spans="1:8">
      <c r="A27" s="457"/>
      <c r="B27" s="458"/>
      <c r="C27" s="686" t="s">
        <v>346</v>
      </c>
      <c r="D27" s="686"/>
      <c r="E27" s="686"/>
      <c r="F27" s="461" t="s">
        <v>22</v>
      </c>
      <c r="G27" s="462" t="s">
        <v>22</v>
      </c>
      <c r="H27" s="463">
        <f>0+H22+H23+H24+H25</f>
        <v>105387.20000000001</v>
      </c>
    </row>
    <row r="28" spans="1:8">
      <c r="A28" s="452"/>
      <c r="B28" s="464"/>
      <c r="C28" s="682"/>
      <c r="D28" s="682"/>
      <c r="E28" s="682"/>
      <c r="F28" s="422"/>
      <c r="G28" s="465"/>
      <c r="H28" s="466"/>
    </row>
    <row r="29" spans="1:8">
      <c r="A29" s="452"/>
      <c r="B29" s="464"/>
      <c r="C29" s="464"/>
      <c r="D29" s="464"/>
      <c r="E29" s="464"/>
      <c r="F29" s="422"/>
      <c r="G29" s="465"/>
      <c r="H29" s="466"/>
    </row>
    <row r="32" spans="1:8">
      <c r="A32" s="682" t="s">
        <v>228</v>
      </c>
      <c r="B32" s="682"/>
      <c r="C32" s="682"/>
      <c r="D32" s="682"/>
      <c r="E32" s="683" t="s">
        <v>229</v>
      </c>
      <c r="F32" s="683"/>
      <c r="G32" s="683"/>
      <c r="H32" s="683"/>
    </row>
    <row r="33" spans="1:8">
      <c r="E33" s="684" t="s">
        <v>407</v>
      </c>
      <c r="F33" s="684"/>
      <c r="G33" s="684"/>
      <c r="H33" s="684"/>
    </row>
    <row r="36" spans="1:8">
      <c r="A36" s="682" t="s">
        <v>233</v>
      </c>
      <c r="B36" s="682"/>
      <c r="C36" s="682"/>
      <c r="D36" s="682"/>
      <c r="E36" s="683" t="s">
        <v>234</v>
      </c>
      <c r="F36" s="683"/>
      <c r="G36" s="683"/>
      <c r="H36" s="683"/>
    </row>
    <row r="37" spans="1:8">
      <c r="E37" s="684" t="s">
        <v>407</v>
      </c>
      <c r="F37" s="684"/>
      <c r="G37" s="684"/>
      <c r="H37" s="684"/>
    </row>
  </sheetData>
  <mergeCells count="27"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</mergeCells>
  <printOptions horizontalCentered="1"/>
  <pageMargins left="0" right="0" top="0" bottom="0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topLeftCell="A10" workbookViewId="0">
      <selection activeCell="B12" sqref="B12:G12"/>
    </sheetView>
  </sheetViews>
  <sheetFormatPr defaultRowHeight="15"/>
  <cols>
    <col min="1" max="1" width="6.42578125" style="451" customWidth="1"/>
    <col min="2" max="2" width="13.7109375" style="451" customWidth="1"/>
    <col min="3" max="3" width="11.5703125" style="451" customWidth="1"/>
    <col min="4" max="4" width="9.140625" style="451" customWidth="1"/>
    <col min="5" max="5" width="7.140625" style="451" customWidth="1"/>
    <col min="6" max="6" width="13.7109375" style="451" customWidth="1"/>
    <col min="7" max="7" width="10" style="451" customWidth="1"/>
    <col min="8" max="8" width="13.5703125" style="451" customWidth="1"/>
    <col min="9" max="9" width="9.140625" style="451" customWidth="1"/>
    <col min="10" max="16384" width="9.140625" style="407"/>
  </cols>
  <sheetData>
    <row r="2" spans="1:8">
      <c r="A2" s="692" t="s">
        <v>387</v>
      </c>
      <c r="B2" s="692"/>
      <c r="C2" s="692"/>
      <c r="D2" s="692"/>
      <c r="E2" s="692"/>
      <c r="F2" s="692"/>
      <c r="G2" s="692"/>
      <c r="H2" s="692"/>
    </row>
    <row r="3" spans="1:8">
      <c r="A3" s="693" t="s">
        <v>258</v>
      </c>
      <c r="B3" s="693"/>
      <c r="C3" s="693"/>
      <c r="D3" s="693"/>
      <c r="E3" s="693"/>
      <c r="F3" s="693"/>
      <c r="G3" s="693"/>
      <c r="H3" s="693"/>
    </row>
    <row r="6" spans="1:8">
      <c r="A6" s="694" t="s">
        <v>388</v>
      </c>
      <c r="B6" s="694"/>
      <c r="C6" s="694"/>
      <c r="D6" s="694"/>
      <c r="E6" s="694"/>
      <c r="F6" s="694"/>
      <c r="G6" s="694"/>
      <c r="H6" s="694"/>
    </row>
    <row r="9" spans="1:8" ht="15" customHeight="1">
      <c r="A9" s="695" t="s">
        <v>504</v>
      </c>
      <c r="B9" s="695"/>
      <c r="C9" s="695"/>
      <c r="D9" s="695"/>
      <c r="E9" s="695"/>
      <c r="F9" s="695"/>
      <c r="G9" s="695"/>
      <c r="H9" s="695"/>
    </row>
    <row r="10" spans="1:8">
      <c r="D10" s="452"/>
    </row>
    <row r="11" spans="1:8">
      <c r="C11" s="694" t="s">
        <v>509</v>
      </c>
      <c r="D11" s="694"/>
      <c r="E11" s="694"/>
      <c r="F11" s="694"/>
    </row>
    <row r="12" spans="1:8">
      <c r="B12" s="691" t="s">
        <v>391</v>
      </c>
      <c r="C12" s="691"/>
      <c r="D12" s="691"/>
      <c r="E12" s="691"/>
      <c r="F12" s="691"/>
      <c r="G12" s="691"/>
    </row>
    <row r="14" spans="1:8" ht="15" customHeight="1">
      <c r="A14" s="682" t="s">
        <v>392</v>
      </c>
      <c r="B14" s="682"/>
      <c r="C14" s="453" t="s">
        <v>393</v>
      </c>
      <c r="D14" s="454"/>
      <c r="E14" s="454"/>
      <c r="F14" s="454"/>
      <c r="G14" s="454"/>
      <c r="H14" s="454"/>
    </row>
    <row r="15" spans="1:8">
      <c r="A15" s="687" t="s">
        <v>505</v>
      </c>
      <c r="B15" s="687"/>
      <c r="C15" s="687"/>
      <c r="D15" s="687"/>
      <c r="E15" s="687"/>
      <c r="F15" s="687"/>
      <c r="G15" s="687"/>
      <c r="H15" s="687"/>
    </row>
    <row r="16" spans="1:8" ht="28.5" customHeight="1">
      <c r="A16" s="455" t="s">
        <v>395</v>
      </c>
      <c r="B16" s="455" t="s">
        <v>396</v>
      </c>
      <c r="C16" s="688" t="s">
        <v>397</v>
      </c>
      <c r="D16" s="689"/>
      <c r="E16" s="690"/>
      <c r="F16" s="455" t="s">
        <v>398</v>
      </c>
      <c r="G16" s="456" t="s">
        <v>399</v>
      </c>
      <c r="H16" s="456" t="s">
        <v>400</v>
      </c>
    </row>
    <row r="17" spans="1:8">
      <c r="A17" s="457">
        <v>1</v>
      </c>
      <c r="B17" s="458" t="s">
        <v>249</v>
      </c>
      <c r="C17" s="685" t="s">
        <v>401</v>
      </c>
      <c r="D17" s="685"/>
      <c r="E17" s="685"/>
      <c r="F17" s="415" t="s">
        <v>402</v>
      </c>
      <c r="G17" s="459">
        <v>1</v>
      </c>
      <c r="H17" s="460">
        <v>10093.25</v>
      </c>
    </row>
    <row r="18" spans="1:8">
      <c r="A18" s="457">
        <v>2</v>
      </c>
      <c r="B18" s="458" t="s">
        <v>249</v>
      </c>
      <c r="C18" s="685" t="s">
        <v>506</v>
      </c>
      <c r="D18" s="685"/>
      <c r="E18" s="685"/>
      <c r="F18" s="415" t="s">
        <v>402</v>
      </c>
      <c r="G18" s="459">
        <v>1</v>
      </c>
      <c r="H18" s="460">
        <v>1313.64</v>
      </c>
    </row>
    <row r="19" spans="1:8">
      <c r="A19" s="457">
        <v>3</v>
      </c>
      <c r="B19" s="458" t="s">
        <v>249</v>
      </c>
      <c r="C19" s="685" t="s">
        <v>507</v>
      </c>
      <c r="D19" s="685"/>
      <c r="E19" s="685"/>
      <c r="F19" s="415" t="s">
        <v>402</v>
      </c>
      <c r="G19" s="459">
        <v>1</v>
      </c>
      <c r="H19" s="460">
        <v>8369.39</v>
      </c>
    </row>
    <row r="20" spans="1:8">
      <c r="A20" s="457">
        <v>4</v>
      </c>
      <c r="B20" s="458" t="s">
        <v>249</v>
      </c>
      <c r="C20" s="685" t="s">
        <v>508</v>
      </c>
      <c r="D20" s="685"/>
      <c r="E20" s="685"/>
      <c r="F20" s="415" t="s">
        <v>402</v>
      </c>
      <c r="G20" s="459">
        <v>1</v>
      </c>
      <c r="H20" s="460">
        <v>119.63</v>
      </c>
    </row>
    <row r="21" spans="1:8">
      <c r="A21" s="457"/>
      <c r="B21" s="458"/>
      <c r="C21" s="686" t="s">
        <v>346</v>
      </c>
      <c r="D21" s="686"/>
      <c r="E21" s="686"/>
      <c r="F21" s="461" t="s">
        <v>402</v>
      </c>
      <c r="G21" s="462">
        <v>1</v>
      </c>
      <c r="H21" s="463">
        <f>0+H17+H18+H19</f>
        <v>19776.28</v>
      </c>
    </row>
    <row r="22" spans="1:8">
      <c r="A22" s="457">
        <v>5</v>
      </c>
      <c r="B22" s="458" t="s">
        <v>249</v>
      </c>
      <c r="C22" s="685" t="s">
        <v>401</v>
      </c>
      <c r="D22" s="685"/>
      <c r="E22" s="685"/>
      <c r="F22" s="415" t="s">
        <v>403</v>
      </c>
      <c r="G22" s="459">
        <v>1</v>
      </c>
      <c r="H22" s="460">
        <v>2180.75</v>
      </c>
    </row>
    <row r="23" spans="1:8">
      <c r="A23" s="457">
        <v>6</v>
      </c>
      <c r="B23" s="458" t="s">
        <v>249</v>
      </c>
      <c r="C23" s="685" t="s">
        <v>507</v>
      </c>
      <c r="D23" s="685"/>
      <c r="E23" s="685"/>
      <c r="F23" s="415" t="s">
        <v>403</v>
      </c>
      <c r="G23" s="459">
        <v>1</v>
      </c>
      <c r="H23" s="460">
        <v>1297.8800000000001</v>
      </c>
    </row>
    <row r="24" spans="1:8">
      <c r="A24" s="457">
        <v>7</v>
      </c>
      <c r="B24" s="458" t="s">
        <v>249</v>
      </c>
      <c r="C24" s="685" t="s">
        <v>508</v>
      </c>
      <c r="D24" s="685"/>
      <c r="E24" s="685"/>
      <c r="F24" s="415" t="s">
        <v>403</v>
      </c>
      <c r="G24" s="459">
        <v>1</v>
      </c>
      <c r="H24" s="460">
        <v>18.55</v>
      </c>
    </row>
    <row r="25" spans="1:8">
      <c r="A25" s="457"/>
      <c r="B25" s="458"/>
      <c r="C25" s="686" t="s">
        <v>346</v>
      </c>
      <c r="D25" s="686"/>
      <c r="E25" s="686"/>
      <c r="F25" s="461" t="s">
        <v>403</v>
      </c>
      <c r="G25" s="462">
        <v>1</v>
      </c>
      <c r="H25" s="463">
        <f>0+H22+H23</f>
        <v>3478.63</v>
      </c>
    </row>
    <row r="26" spans="1:8">
      <c r="A26" s="457">
        <v>8</v>
      </c>
      <c r="B26" s="458" t="s">
        <v>249</v>
      </c>
      <c r="C26" s="685" t="s">
        <v>401</v>
      </c>
      <c r="D26" s="685"/>
      <c r="E26" s="685"/>
      <c r="F26" s="415" t="s">
        <v>404</v>
      </c>
      <c r="G26" s="459">
        <v>1</v>
      </c>
      <c r="H26" s="460">
        <v>40015.199999999997</v>
      </c>
    </row>
    <row r="27" spans="1:8">
      <c r="A27" s="457">
        <v>9</v>
      </c>
      <c r="B27" s="458" t="s">
        <v>249</v>
      </c>
      <c r="C27" s="685" t="s">
        <v>507</v>
      </c>
      <c r="D27" s="685"/>
      <c r="E27" s="685"/>
      <c r="F27" s="415" t="s">
        <v>404</v>
      </c>
      <c r="G27" s="459">
        <v>1</v>
      </c>
      <c r="H27" s="460">
        <v>59239.07</v>
      </c>
    </row>
    <row r="28" spans="1:8">
      <c r="A28" s="457">
        <v>10</v>
      </c>
      <c r="B28" s="458" t="s">
        <v>249</v>
      </c>
      <c r="C28" s="685" t="s">
        <v>508</v>
      </c>
      <c r="D28" s="685"/>
      <c r="E28" s="685"/>
      <c r="F28" s="415" t="s">
        <v>404</v>
      </c>
      <c r="G28" s="459">
        <v>1</v>
      </c>
      <c r="H28" s="460">
        <v>899.67</v>
      </c>
    </row>
    <row r="29" spans="1:8">
      <c r="A29" s="457"/>
      <c r="B29" s="458"/>
      <c r="C29" s="686" t="s">
        <v>346</v>
      </c>
      <c r="D29" s="686"/>
      <c r="E29" s="686"/>
      <c r="F29" s="461" t="s">
        <v>404</v>
      </c>
      <c r="G29" s="462">
        <v>1</v>
      </c>
      <c r="H29" s="463">
        <f>0+H26+H27</f>
        <v>99254.26999999999</v>
      </c>
    </row>
    <row r="30" spans="1:8">
      <c r="A30" s="457">
        <v>11</v>
      </c>
      <c r="B30" s="458" t="s">
        <v>236</v>
      </c>
      <c r="C30" s="685" t="s">
        <v>406</v>
      </c>
      <c r="D30" s="685"/>
      <c r="E30" s="685"/>
      <c r="F30" s="415" t="s">
        <v>402</v>
      </c>
      <c r="G30" s="459">
        <v>1</v>
      </c>
      <c r="H30" s="460">
        <v>297.2</v>
      </c>
    </row>
    <row r="31" spans="1:8">
      <c r="A31" s="457">
        <v>12</v>
      </c>
      <c r="B31" s="458" t="s">
        <v>236</v>
      </c>
      <c r="C31" s="685" t="s">
        <v>401</v>
      </c>
      <c r="D31" s="685"/>
      <c r="E31" s="685"/>
      <c r="F31" s="415" t="s">
        <v>402</v>
      </c>
      <c r="G31" s="459">
        <v>1</v>
      </c>
      <c r="H31" s="460">
        <v>22219.01</v>
      </c>
    </row>
    <row r="32" spans="1:8">
      <c r="A32" s="457">
        <v>13</v>
      </c>
      <c r="B32" s="458" t="s">
        <v>236</v>
      </c>
      <c r="C32" s="685" t="s">
        <v>506</v>
      </c>
      <c r="D32" s="685"/>
      <c r="E32" s="685"/>
      <c r="F32" s="415" t="s">
        <v>402</v>
      </c>
      <c r="G32" s="459">
        <v>1</v>
      </c>
      <c r="H32" s="460">
        <v>3775.16</v>
      </c>
    </row>
    <row r="33" spans="1:8">
      <c r="A33" s="457">
        <v>14</v>
      </c>
      <c r="B33" s="458" t="s">
        <v>236</v>
      </c>
      <c r="C33" s="685" t="s">
        <v>507</v>
      </c>
      <c r="D33" s="685"/>
      <c r="E33" s="685"/>
      <c r="F33" s="415" t="s">
        <v>402</v>
      </c>
      <c r="G33" s="459">
        <v>1</v>
      </c>
      <c r="H33" s="460">
        <v>12570.59</v>
      </c>
    </row>
    <row r="34" spans="1:8">
      <c r="A34" s="457">
        <v>15</v>
      </c>
      <c r="B34" s="458" t="s">
        <v>236</v>
      </c>
      <c r="C34" s="685" t="s">
        <v>508</v>
      </c>
      <c r="D34" s="685"/>
      <c r="E34" s="685"/>
      <c r="F34" s="415" t="s">
        <v>402</v>
      </c>
      <c r="G34" s="459">
        <v>1</v>
      </c>
      <c r="H34" s="460">
        <v>180.68</v>
      </c>
    </row>
    <row r="35" spans="1:8">
      <c r="A35" s="457"/>
      <c r="B35" s="458"/>
      <c r="C35" s="686" t="s">
        <v>346</v>
      </c>
      <c r="D35" s="686"/>
      <c r="E35" s="686"/>
      <c r="F35" s="461" t="s">
        <v>402</v>
      </c>
      <c r="G35" s="462">
        <v>1</v>
      </c>
      <c r="H35" s="463">
        <f>0+H30+H31+H32+H33</f>
        <v>38861.96</v>
      </c>
    </row>
    <row r="36" spans="1:8">
      <c r="A36" s="457">
        <v>16</v>
      </c>
      <c r="B36" s="458" t="s">
        <v>236</v>
      </c>
      <c r="C36" s="685" t="s">
        <v>406</v>
      </c>
      <c r="D36" s="685"/>
      <c r="E36" s="685"/>
      <c r="F36" s="415" t="s">
        <v>403</v>
      </c>
      <c r="G36" s="459">
        <v>1</v>
      </c>
      <c r="H36" s="460">
        <v>179.8</v>
      </c>
    </row>
    <row r="37" spans="1:8">
      <c r="A37" s="457">
        <v>17</v>
      </c>
      <c r="B37" s="458" t="s">
        <v>236</v>
      </c>
      <c r="C37" s="685" t="s">
        <v>401</v>
      </c>
      <c r="D37" s="685"/>
      <c r="E37" s="685"/>
      <c r="F37" s="415" t="s">
        <v>403</v>
      </c>
      <c r="G37" s="459">
        <v>1</v>
      </c>
      <c r="H37" s="460">
        <v>3101.63</v>
      </c>
    </row>
    <row r="38" spans="1:8">
      <c r="A38" s="457">
        <v>18</v>
      </c>
      <c r="B38" s="458" t="s">
        <v>236</v>
      </c>
      <c r="C38" s="685" t="s">
        <v>507</v>
      </c>
      <c r="D38" s="685"/>
      <c r="E38" s="685"/>
      <c r="F38" s="415" t="s">
        <v>403</v>
      </c>
      <c r="G38" s="459">
        <v>1</v>
      </c>
      <c r="H38" s="460">
        <v>679.07</v>
      </c>
    </row>
    <row r="39" spans="1:8">
      <c r="A39" s="457">
        <v>19</v>
      </c>
      <c r="B39" s="458" t="s">
        <v>236</v>
      </c>
      <c r="C39" s="685" t="s">
        <v>508</v>
      </c>
      <c r="D39" s="685"/>
      <c r="E39" s="685"/>
      <c r="F39" s="415" t="s">
        <v>403</v>
      </c>
      <c r="G39" s="459">
        <v>1</v>
      </c>
      <c r="H39" s="460">
        <v>11.74</v>
      </c>
    </row>
    <row r="40" spans="1:8">
      <c r="A40" s="457"/>
      <c r="B40" s="458"/>
      <c r="C40" s="686" t="s">
        <v>346</v>
      </c>
      <c r="D40" s="686"/>
      <c r="E40" s="686"/>
      <c r="F40" s="461" t="s">
        <v>403</v>
      </c>
      <c r="G40" s="462">
        <v>1</v>
      </c>
      <c r="H40" s="463">
        <f>0+H36+H37+H38</f>
        <v>3960.5000000000005</v>
      </c>
    </row>
    <row r="41" spans="1:8">
      <c r="A41" s="457">
        <v>20</v>
      </c>
      <c r="B41" s="458" t="s">
        <v>236</v>
      </c>
      <c r="C41" s="685" t="s">
        <v>406</v>
      </c>
      <c r="D41" s="685"/>
      <c r="E41" s="685"/>
      <c r="F41" s="415" t="s">
        <v>404</v>
      </c>
      <c r="G41" s="459">
        <v>1</v>
      </c>
      <c r="H41" s="460">
        <v>564.4</v>
      </c>
    </row>
    <row r="42" spans="1:8">
      <c r="A42" s="457">
        <v>21</v>
      </c>
      <c r="B42" s="458" t="s">
        <v>236</v>
      </c>
      <c r="C42" s="685" t="s">
        <v>401</v>
      </c>
      <c r="D42" s="685"/>
      <c r="E42" s="685"/>
      <c r="F42" s="415" t="s">
        <v>404</v>
      </c>
      <c r="G42" s="459">
        <v>1</v>
      </c>
      <c r="H42" s="460">
        <v>33824.82</v>
      </c>
    </row>
    <row r="43" spans="1:8">
      <c r="A43" s="457">
        <v>22</v>
      </c>
      <c r="B43" s="458" t="s">
        <v>236</v>
      </c>
      <c r="C43" s="685" t="s">
        <v>507</v>
      </c>
      <c r="D43" s="685"/>
      <c r="E43" s="685"/>
      <c r="F43" s="415" t="s">
        <v>404</v>
      </c>
      <c r="G43" s="459">
        <v>1</v>
      </c>
      <c r="H43" s="460">
        <v>28175.52</v>
      </c>
    </row>
    <row r="44" spans="1:8">
      <c r="A44" s="457">
        <v>23</v>
      </c>
      <c r="B44" s="458" t="s">
        <v>236</v>
      </c>
      <c r="C44" s="685" t="s">
        <v>508</v>
      </c>
      <c r="D44" s="685"/>
      <c r="E44" s="685"/>
      <c r="F44" s="415" t="s">
        <v>404</v>
      </c>
      <c r="G44" s="459">
        <v>1</v>
      </c>
      <c r="H44" s="460">
        <v>409.18</v>
      </c>
    </row>
    <row r="45" spans="1:8">
      <c r="A45" s="457"/>
      <c r="B45" s="458"/>
      <c r="C45" s="686" t="s">
        <v>346</v>
      </c>
      <c r="D45" s="686"/>
      <c r="E45" s="686"/>
      <c r="F45" s="461" t="s">
        <v>404</v>
      </c>
      <c r="G45" s="462">
        <v>1</v>
      </c>
      <c r="H45" s="463">
        <f>0+H41+H42+H43</f>
        <v>62564.740000000005</v>
      </c>
    </row>
    <row r="46" spans="1:8">
      <c r="A46" s="452"/>
      <c r="B46" s="464"/>
      <c r="C46" s="682"/>
      <c r="D46" s="682"/>
      <c r="E46" s="682"/>
      <c r="F46" s="422"/>
      <c r="G46" s="465"/>
      <c r="H46" s="466"/>
    </row>
    <row r="47" spans="1:8">
      <c r="A47" s="452"/>
      <c r="B47" s="464"/>
      <c r="C47" s="464"/>
      <c r="D47" s="464"/>
      <c r="E47" s="464"/>
      <c r="F47" s="422"/>
      <c r="G47" s="465"/>
      <c r="H47" s="466"/>
    </row>
    <row r="50" spans="1:8">
      <c r="A50" s="682" t="s">
        <v>228</v>
      </c>
      <c r="B50" s="682"/>
      <c r="C50" s="682"/>
      <c r="D50" s="682"/>
      <c r="E50" s="683" t="s">
        <v>229</v>
      </c>
      <c r="F50" s="683"/>
      <c r="G50" s="683"/>
      <c r="H50" s="683"/>
    </row>
    <row r="51" spans="1:8">
      <c r="E51" s="684" t="s">
        <v>407</v>
      </c>
      <c r="F51" s="684"/>
      <c r="G51" s="684"/>
      <c r="H51" s="684"/>
    </row>
    <row r="54" spans="1:8">
      <c r="A54" s="682" t="s">
        <v>233</v>
      </c>
      <c r="B54" s="682"/>
      <c r="C54" s="682"/>
      <c r="D54" s="682"/>
      <c r="E54" s="683" t="s">
        <v>234</v>
      </c>
      <c r="F54" s="683"/>
      <c r="G54" s="683"/>
      <c r="H54" s="683"/>
    </row>
    <row r="55" spans="1:8">
      <c r="E55" s="684" t="s">
        <v>407</v>
      </c>
      <c r="F55" s="684"/>
      <c r="G55" s="684"/>
      <c r="H55" s="684"/>
    </row>
  </sheetData>
  <mergeCells count="45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43:E43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A54:D54"/>
    <mergeCell ref="E54:H54"/>
    <mergeCell ref="E55:H55"/>
    <mergeCell ref="C44:E44"/>
    <mergeCell ref="C45:E45"/>
    <mergeCell ref="C46:E46"/>
    <mergeCell ref="A50:D50"/>
    <mergeCell ref="E50:H50"/>
    <mergeCell ref="E51:H51"/>
  </mergeCells>
  <printOptions horizontalCentered="1"/>
  <pageMargins left="0" right="0" top="0" bottom="0" header="0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16" workbookViewId="0">
      <selection activeCell="R103" sqref="R103"/>
    </sheetView>
  </sheetViews>
  <sheetFormatPr defaultRowHeight="15"/>
  <cols>
    <col min="1" max="2" width="1.85546875" style="447" customWidth="1"/>
    <col min="3" max="3" width="1.5703125" style="447" customWidth="1"/>
    <col min="4" max="4" width="2.28515625" style="447" customWidth="1"/>
    <col min="5" max="5" width="2" style="447" customWidth="1"/>
    <col min="6" max="6" width="2.42578125" style="447" customWidth="1"/>
    <col min="7" max="7" width="35.85546875" style="447" customWidth="1"/>
    <col min="8" max="8" width="3.42578125" style="447" customWidth="1"/>
    <col min="9" max="9" width="11.85546875" style="447" customWidth="1"/>
    <col min="10" max="10" width="12.42578125" style="447" customWidth="1"/>
    <col min="11" max="11" width="13.28515625" style="447" customWidth="1"/>
    <col min="12" max="12" width="9.140625" style="447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2" s="446" customFormat="1">
      <c r="A1" s="505"/>
      <c r="B1" s="505"/>
      <c r="C1" s="505"/>
      <c r="D1" s="505"/>
      <c r="E1" s="505"/>
      <c r="F1" s="505"/>
      <c r="G1" s="505"/>
      <c r="H1" s="474" t="s">
        <v>461</v>
      </c>
      <c r="I1" s="526"/>
      <c r="J1" s="507"/>
      <c r="K1" s="505"/>
      <c r="L1" s="448"/>
    </row>
    <row r="2" spans="1:12" s="446" customFormat="1">
      <c r="A2" s="505"/>
      <c r="B2" s="505"/>
      <c r="C2" s="505"/>
      <c r="D2" s="505"/>
      <c r="E2" s="505"/>
      <c r="F2" s="505"/>
      <c r="G2" s="505"/>
      <c r="H2" s="474" t="s">
        <v>462</v>
      </c>
      <c r="I2" s="526"/>
      <c r="J2" s="507"/>
      <c r="K2" s="505"/>
      <c r="L2" s="448"/>
    </row>
    <row r="3" spans="1:12" s="446" customFormat="1" ht="15.75" customHeight="1">
      <c r="A3" s="505"/>
      <c r="B3" s="505"/>
      <c r="C3" s="505"/>
      <c r="D3" s="505"/>
      <c r="E3" s="505"/>
      <c r="F3" s="505"/>
      <c r="G3" s="505"/>
      <c r="H3" s="474" t="s">
        <v>463</v>
      </c>
      <c r="I3" s="526"/>
      <c r="J3" s="475"/>
      <c r="K3" s="505"/>
      <c r="L3" s="448"/>
    </row>
    <row r="4" spans="1:12" s="446" customFormat="1" ht="15.75" customHeight="1">
      <c r="A4" s="505"/>
      <c r="B4" s="505"/>
      <c r="C4" s="505"/>
      <c r="D4" s="505"/>
      <c r="E4" s="505"/>
      <c r="F4" s="505"/>
      <c r="G4" s="505"/>
      <c r="H4" s="476"/>
      <c r="I4" s="507"/>
      <c r="J4" s="475"/>
      <c r="K4" s="505"/>
      <c r="L4" s="448"/>
    </row>
    <row r="5" spans="1:12" s="446" customFormat="1" ht="14.25" customHeight="1">
      <c r="A5" s="505"/>
      <c r="B5" s="484"/>
      <c r="C5" s="484"/>
      <c r="D5" s="484"/>
      <c r="E5" s="484"/>
      <c r="F5" s="505"/>
      <c r="G5" s="705" t="s">
        <v>464</v>
      </c>
      <c r="H5" s="705"/>
      <c r="I5" s="705"/>
      <c r="J5" s="705"/>
      <c r="K5" s="705"/>
      <c r="L5" s="448"/>
    </row>
    <row r="6" spans="1:12" s="446" customFormat="1" ht="14.25" customHeight="1">
      <c r="A6" s="505"/>
      <c r="B6" s="484"/>
      <c r="C6" s="484"/>
      <c r="D6" s="484"/>
      <c r="E6" s="484"/>
      <c r="F6" s="505"/>
      <c r="G6" s="704" t="s">
        <v>6</v>
      </c>
      <c r="H6" s="704"/>
      <c r="I6" s="704"/>
      <c r="J6" s="704"/>
      <c r="K6" s="704"/>
      <c r="L6" s="448"/>
    </row>
    <row r="7" spans="1:12" s="446" customFormat="1" ht="12" customHeight="1">
      <c r="A7" s="484"/>
      <c r="B7" s="484"/>
      <c r="C7" s="484"/>
      <c r="D7" s="484"/>
      <c r="E7" s="520"/>
      <c r="F7" s="520"/>
      <c r="G7" s="706" t="s">
        <v>7</v>
      </c>
      <c r="H7" s="706"/>
      <c r="I7" s="706"/>
      <c r="J7" s="706"/>
      <c r="K7" s="706"/>
      <c r="L7" s="448"/>
    </row>
    <row r="8" spans="1:12" s="446" customFormat="1" ht="10.5" customHeight="1">
      <c r="A8" s="484"/>
      <c r="B8" s="484"/>
      <c r="C8" s="484"/>
      <c r="D8" s="484"/>
      <c r="E8" s="484"/>
      <c r="F8" s="521"/>
      <c r="G8" s="707"/>
      <c r="H8" s="707"/>
      <c r="I8" s="697"/>
      <c r="J8" s="697"/>
      <c r="K8" s="697"/>
      <c r="L8" s="448"/>
    </row>
    <row r="9" spans="1:12" s="446" customFormat="1" ht="13.5" customHeight="1">
      <c r="A9" s="708" t="s">
        <v>465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448"/>
    </row>
    <row r="10" spans="1:12" s="446" customFormat="1" ht="9.75" customHeight="1">
      <c r="A10" s="523"/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448"/>
    </row>
    <row r="11" spans="1:12" s="446" customFormat="1" ht="12.75" customHeight="1">
      <c r="A11" s="696" t="s">
        <v>466</v>
      </c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448"/>
    </row>
    <row r="12" spans="1:12" s="446" customFormat="1" ht="12.75" customHeight="1">
      <c r="A12" s="523"/>
      <c r="B12" s="524"/>
      <c r="C12" s="524"/>
      <c r="D12" s="524"/>
      <c r="E12" s="524"/>
      <c r="F12" s="524"/>
      <c r="G12" s="697" t="s">
        <v>10</v>
      </c>
      <c r="H12" s="697"/>
      <c r="I12" s="697"/>
      <c r="J12" s="697"/>
      <c r="K12" s="697"/>
      <c r="L12" s="448"/>
    </row>
    <row r="13" spans="1:12" s="446" customFormat="1" ht="11.25" customHeight="1">
      <c r="A13" s="523"/>
      <c r="B13" s="524"/>
      <c r="C13" s="524"/>
      <c r="D13" s="524"/>
      <c r="E13" s="524"/>
      <c r="F13" s="524"/>
      <c r="G13" s="697" t="s">
        <v>11</v>
      </c>
      <c r="H13" s="697"/>
      <c r="I13" s="697"/>
      <c r="J13" s="697"/>
      <c r="K13" s="697"/>
      <c r="L13" s="448"/>
    </row>
    <row r="14" spans="1:12" s="446" customFormat="1" ht="11.25" customHeight="1">
      <c r="A14" s="523"/>
      <c r="B14" s="524"/>
      <c r="C14" s="524"/>
      <c r="D14" s="524"/>
      <c r="E14" s="524"/>
      <c r="F14" s="524"/>
      <c r="G14" s="521"/>
      <c r="H14" s="521"/>
      <c r="I14" s="521"/>
      <c r="J14" s="521"/>
      <c r="K14" s="521"/>
      <c r="L14" s="448"/>
    </row>
    <row r="15" spans="1:12" s="446" customFormat="1" ht="12.75" customHeight="1">
      <c r="A15" s="696" t="s">
        <v>12</v>
      </c>
      <c r="B15" s="697"/>
      <c r="C15" s="697"/>
      <c r="D15" s="697"/>
      <c r="E15" s="697"/>
      <c r="F15" s="697"/>
      <c r="G15" s="697"/>
      <c r="H15" s="697"/>
      <c r="I15" s="697"/>
      <c r="J15" s="697"/>
      <c r="K15" s="697"/>
      <c r="L15" s="448"/>
    </row>
    <row r="16" spans="1:12" s="446" customFormat="1" ht="12.75" customHeight="1">
      <c r="A16" s="521" t="s">
        <v>467</v>
      </c>
      <c r="B16" s="521"/>
      <c r="C16" s="521"/>
      <c r="D16" s="521"/>
      <c r="E16" s="521"/>
      <c r="F16" s="521"/>
      <c r="G16" s="697" t="s">
        <v>468</v>
      </c>
      <c r="H16" s="697"/>
      <c r="I16" s="711"/>
      <c r="J16" s="711"/>
      <c r="K16" s="711"/>
      <c r="L16" s="448"/>
    </row>
    <row r="17" spans="1:12" s="446" customFormat="1" ht="12.75" customHeight="1">
      <c r="A17" s="522"/>
      <c r="B17" s="521"/>
      <c r="C17" s="521"/>
      <c r="D17" s="521"/>
      <c r="E17" s="521"/>
      <c r="F17" s="521"/>
      <c r="G17" s="521" t="s">
        <v>469</v>
      </c>
      <c r="H17" s="521"/>
      <c r="I17" s="505"/>
      <c r="J17" s="505"/>
      <c r="K17" s="477"/>
      <c r="L17" s="448"/>
    </row>
    <row r="18" spans="1:12" s="446" customFormat="1" ht="12" customHeight="1">
      <c r="A18" s="697"/>
      <c r="B18" s="697"/>
      <c r="C18" s="697"/>
      <c r="D18" s="697"/>
      <c r="E18" s="697"/>
      <c r="F18" s="697"/>
      <c r="G18" s="697"/>
      <c r="H18" s="697"/>
      <c r="I18" s="697"/>
      <c r="J18" s="697"/>
      <c r="K18" s="697"/>
      <c r="L18" s="448"/>
    </row>
    <row r="19" spans="1:12" s="446" customFormat="1" ht="12.75" customHeight="1">
      <c r="A19" s="522"/>
      <c r="B19" s="521"/>
      <c r="C19" s="521"/>
      <c r="D19" s="521"/>
      <c r="E19" s="521"/>
      <c r="F19" s="521"/>
      <c r="G19" s="521"/>
      <c r="H19" s="521"/>
      <c r="I19" s="478"/>
      <c r="J19" s="479"/>
      <c r="K19" s="480" t="s">
        <v>17</v>
      </c>
      <c r="L19" s="448"/>
    </row>
    <row r="20" spans="1:12" s="446" customFormat="1" ht="13.5" customHeight="1">
      <c r="A20" s="522"/>
      <c r="B20" s="521"/>
      <c r="C20" s="521"/>
      <c r="D20" s="521"/>
      <c r="E20" s="521"/>
      <c r="F20" s="521"/>
      <c r="G20" s="521"/>
      <c r="H20" s="521"/>
      <c r="I20" s="481"/>
      <c r="J20" s="481" t="s">
        <v>470</v>
      </c>
      <c r="K20" s="482" t="s">
        <v>21</v>
      </c>
      <c r="L20" s="448"/>
    </row>
    <row r="21" spans="1:12" s="446" customFormat="1" ht="11.25" customHeight="1">
      <c r="A21" s="522"/>
      <c r="B21" s="521"/>
      <c r="C21" s="521"/>
      <c r="D21" s="521"/>
      <c r="E21" s="521"/>
      <c r="F21" s="521"/>
      <c r="G21" s="521"/>
      <c r="H21" s="521"/>
      <c r="I21" s="481"/>
      <c r="J21" s="481" t="s">
        <v>19</v>
      </c>
      <c r="K21" s="482"/>
      <c r="L21" s="448"/>
    </row>
    <row r="22" spans="1:12" s="446" customFormat="1" ht="12" customHeight="1">
      <c r="A22" s="522"/>
      <c r="B22" s="521"/>
      <c r="C22" s="521"/>
      <c r="D22" s="521"/>
      <c r="E22" s="521"/>
      <c r="F22" s="521"/>
      <c r="G22" s="521"/>
      <c r="H22" s="521"/>
      <c r="I22" s="483"/>
      <c r="J22" s="481" t="s">
        <v>20</v>
      </c>
      <c r="K22" s="482"/>
      <c r="L22" s="448"/>
    </row>
    <row r="23" spans="1:12" s="446" customFormat="1" ht="11.25" customHeight="1">
      <c r="A23" s="484"/>
      <c r="B23" s="484"/>
      <c r="C23" s="484"/>
      <c r="D23" s="484"/>
      <c r="E23" s="484"/>
      <c r="F23" s="484"/>
      <c r="G23" s="521"/>
      <c r="H23" s="521"/>
      <c r="I23" s="485"/>
      <c r="J23" s="485"/>
      <c r="K23" s="486"/>
      <c r="L23" s="448"/>
    </row>
    <row r="24" spans="1:12" s="446" customFormat="1" ht="11.25" customHeight="1">
      <c r="A24" s="484"/>
      <c r="B24" s="484"/>
      <c r="C24" s="484"/>
      <c r="D24" s="484"/>
      <c r="E24" s="484"/>
      <c r="F24" s="484"/>
      <c r="G24" s="487"/>
      <c r="H24" s="521"/>
      <c r="I24" s="485"/>
      <c r="J24" s="485"/>
      <c r="K24" s="483" t="s">
        <v>471</v>
      </c>
      <c r="L24" s="448"/>
    </row>
    <row r="25" spans="1:12" s="446" customFormat="1" ht="12" customHeight="1">
      <c r="A25" s="698" t="s">
        <v>28</v>
      </c>
      <c r="B25" s="715"/>
      <c r="C25" s="715"/>
      <c r="D25" s="715"/>
      <c r="E25" s="715"/>
      <c r="F25" s="715"/>
      <c r="G25" s="698" t="s">
        <v>29</v>
      </c>
      <c r="H25" s="698" t="s">
        <v>472</v>
      </c>
      <c r="I25" s="699" t="s">
        <v>473</v>
      </c>
      <c r="J25" s="700"/>
      <c r="K25" s="700"/>
      <c r="L25" s="448"/>
    </row>
    <row r="26" spans="1:12" s="446" customFormat="1" ht="12" customHeight="1">
      <c r="A26" s="715"/>
      <c r="B26" s="715"/>
      <c r="C26" s="715"/>
      <c r="D26" s="715"/>
      <c r="E26" s="715"/>
      <c r="F26" s="715"/>
      <c r="G26" s="698"/>
      <c r="H26" s="698"/>
      <c r="I26" s="701" t="s">
        <v>417</v>
      </c>
      <c r="J26" s="701"/>
      <c r="K26" s="702"/>
      <c r="L26" s="448"/>
    </row>
    <row r="27" spans="1:12" s="446" customFormat="1" ht="25.5" customHeight="1">
      <c r="A27" s="715"/>
      <c r="B27" s="715"/>
      <c r="C27" s="715"/>
      <c r="D27" s="715"/>
      <c r="E27" s="715"/>
      <c r="F27" s="715"/>
      <c r="G27" s="698"/>
      <c r="H27" s="698"/>
      <c r="I27" s="698" t="s">
        <v>474</v>
      </c>
      <c r="J27" s="698" t="s">
        <v>475</v>
      </c>
      <c r="K27" s="703"/>
      <c r="L27" s="448"/>
    </row>
    <row r="28" spans="1:12" s="446" customFormat="1" ht="38.25" customHeight="1">
      <c r="A28" s="715"/>
      <c r="B28" s="715"/>
      <c r="C28" s="715"/>
      <c r="D28" s="715"/>
      <c r="E28" s="715"/>
      <c r="F28" s="715"/>
      <c r="G28" s="698"/>
      <c r="H28" s="698"/>
      <c r="I28" s="698"/>
      <c r="J28" s="518" t="s">
        <v>476</v>
      </c>
      <c r="K28" s="518" t="s">
        <v>477</v>
      </c>
      <c r="L28" s="448"/>
    </row>
    <row r="29" spans="1:12" s="446" customFormat="1" ht="12" customHeight="1">
      <c r="A29" s="710">
        <v>1</v>
      </c>
      <c r="B29" s="710"/>
      <c r="C29" s="710"/>
      <c r="D29" s="710"/>
      <c r="E29" s="710"/>
      <c r="F29" s="710"/>
      <c r="G29" s="519">
        <v>2</v>
      </c>
      <c r="H29" s="519">
        <v>3</v>
      </c>
      <c r="I29" s="519">
        <v>4</v>
      </c>
      <c r="J29" s="519">
        <v>5</v>
      </c>
      <c r="K29" s="519">
        <v>6</v>
      </c>
      <c r="L29" s="448"/>
    </row>
    <row r="30" spans="1:12" s="446" customFormat="1" ht="12" customHeight="1">
      <c r="A30" s="488">
        <v>2</v>
      </c>
      <c r="B30" s="488"/>
      <c r="C30" s="489"/>
      <c r="D30" s="489"/>
      <c r="E30" s="489"/>
      <c r="F30" s="489"/>
      <c r="G30" s="490" t="s">
        <v>478</v>
      </c>
      <c r="H30" s="491">
        <v>1</v>
      </c>
      <c r="I30" s="528">
        <v>565.62</v>
      </c>
      <c r="J30" s="528">
        <v>113376.98999999999</v>
      </c>
      <c r="K30" s="528">
        <v>0</v>
      </c>
      <c r="L30" s="448"/>
    </row>
    <row r="31" spans="1:12" s="449" customFormat="1" ht="12" customHeight="1">
      <c r="A31" s="488">
        <v>2</v>
      </c>
      <c r="B31" s="488">
        <v>1</v>
      </c>
      <c r="C31" s="488"/>
      <c r="D31" s="488"/>
      <c r="E31" s="488"/>
      <c r="F31" s="488"/>
      <c r="G31" s="492" t="s">
        <v>39</v>
      </c>
      <c r="H31" s="491">
        <v>2</v>
      </c>
      <c r="I31" s="528">
        <v>0</v>
      </c>
      <c r="J31" s="528">
        <v>100879.17</v>
      </c>
      <c r="K31" s="528">
        <v>0</v>
      </c>
    </row>
    <row r="32" spans="1:12" s="446" customFormat="1" ht="12" customHeight="1">
      <c r="A32" s="489">
        <v>2</v>
      </c>
      <c r="B32" s="489">
        <v>1</v>
      </c>
      <c r="C32" s="489">
        <v>1</v>
      </c>
      <c r="D32" s="489"/>
      <c r="E32" s="489"/>
      <c r="F32" s="489"/>
      <c r="G32" s="493" t="s">
        <v>479</v>
      </c>
      <c r="H32" s="519">
        <v>3</v>
      </c>
      <c r="I32" s="529">
        <v>0</v>
      </c>
      <c r="J32" s="529">
        <v>99244.77</v>
      </c>
      <c r="K32" s="529">
        <v>0</v>
      </c>
      <c r="L32" s="448"/>
    </row>
    <row r="33" spans="1:12" s="446" customFormat="1" ht="12" customHeight="1">
      <c r="A33" s="489">
        <v>2</v>
      </c>
      <c r="B33" s="489">
        <v>1</v>
      </c>
      <c r="C33" s="489">
        <v>1</v>
      </c>
      <c r="D33" s="489">
        <v>1</v>
      </c>
      <c r="E33" s="489">
        <v>1</v>
      </c>
      <c r="F33" s="489">
        <v>1</v>
      </c>
      <c r="G33" s="493" t="s">
        <v>480</v>
      </c>
      <c r="H33" s="519">
        <v>4</v>
      </c>
      <c r="I33" s="529"/>
      <c r="J33" s="529">
        <v>99244.77</v>
      </c>
      <c r="K33" s="529"/>
      <c r="L33" s="448"/>
    </row>
    <row r="34" spans="1:12" s="446" customFormat="1" ht="12" customHeight="1">
      <c r="A34" s="489"/>
      <c r="B34" s="489"/>
      <c r="C34" s="489"/>
      <c r="D34" s="489"/>
      <c r="E34" s="489"/>
      <c r="F34" s="489"/>
      <c r="G34" s="493" t="s">
        <v>481</v>
      </c>
      <c r="H34" s="519">
        <v>5</v>
      </c>
      <c r="I34" s="529"/>
      <c r="J34" s="529">
        <v>15919.96</v>
      </c>
      <c r="K34" s="529"/>
      <c r="L34" s="448"/>
    </row>
    <row r="35" spans="1:12" s="446" customFormat="1" ht="12" hidden="1" customHeight="1" collapsed="1">
      <c r="A35" s="489">
        <v>2</v>
      </c>
      <c r="B35" s="489">
        <v>1</v>
      </c>
      <c r="C35" s="489">
        <v>1</v>
      </c>
      <c r="D35" s="489">
        <v>1</v>
      </c>
      <c r="E35" s="489">
        <v>2</v>
      </c>
      <c r="F35" s="489">
        <v>1</v>
      </c>
      <c r="G35" s="493" t="s">
        <v>42</v>
      </c>
      <c r="H35" s="519">
        <v>6</v>
      </c>
      <c r="I35" s="529"/>
      <c r="J35" s="529"/>
      <c r="K35" s="529"/>
      <c r="L35" s="448"/>
    </row>
    <row r="36" spans="1:12" s="446" customFormat="1" ht="12" customHeight="1">
      <c r="A36" s="489">
        <v>2</v>
      </c>
      <c r="B36" s="489">
        <v>1</v>
      </c>
      <c r="C36" s="489">
        <v>2</v>
      </c>
      <c r="D36" s="489"/>
      <c r="E36" s="489"/>
      <c r="F36" s="489"/>
      <c r="G36" s="493" t="s">
        <v>43</v>
      </c>
      <c r="H36" s="519">
        <v>7</v>
      </c>
      <c r="I36" s="529"/>
      <c r="J36" s="529">
        <v>1634.4</v>
      </c>
      <c r="K36" s="529"/>
      <c r="L36" s="448"/>
    </row>
    <row r="37" spans="1:12" s="449" customFormat="1" ht="12" customHeight="1">
      <c r="A37" s="488">
        <v>2</v>
      </c>
      <c r="B37" s="488">
        <v>2</v>
      </c>
      <c r="C37" s="488"/>
      <c r="D37" s="488"/>
      <c r="E37" s="488"/>
      <c r="F37" s="488"/>
      <c r="G37" s="492" t="s">
        <v>482</v>
      </c>
      <c r="H37" s="491">
        <v>8</v>
      </c>
      <c r="I37" s="530">
        <v>565.62</v>
      </c>
      <c r="J37" s="530">
        <v>11331.89</v>
      </c>
      <c r="K37" s="530">
        <v>0</v>
      </c>
    </row>
    <row r="38" spans="1:12" s="446" customFormat="1" ht="12" customHeight="1">
      <c r="A38" s="489">
        <v>2</v>
      </c>
      <c r="B38" s="489">
        <v>2</v>
      </c>
      <c r="C38" s="489">
        <v>1</v>
      </c>
      <c r="D38" s="489"/>
      <c r="E38" s="489"/>
      <c r="F38" s="489"/>
      <c r="G38" s="493" t="s">
        <v>482</v>
      </c>
      <c r="H38" s="519">
        <v>9</v>
      </c>
      <c r="I38" s="529">
        <v>565.62</v>
      </c>
      <c r="J38" s="529">
        <v>11331.89</v>
      </c>
      <c r="K38" s="529"/>
      <c r="L38" s="448"/>
    </row>
    <row r="39" spans="1:12" s="449" customFormat="1" ht="12" hidden="1" customHeight="1" collapsed="1">
      <c r="A39" s="488">
        <v>2</v>
      </c>
      <c r="B39" s="488">
        <v>3</v>
      </c>
      <c r="C39" s="488"/>
      <c r="D39" s="488"/>
      <c r="E39" s="488"/>
      <c r="F39" s="488"/>
      <c r="G39" s="492" t="s">
        <v>60</v>
      </c>
      <c r="H39" s="491">
        <v>10</v>
      </c>
      <c r="I39" s="528">
        <v>0</v>
      </c>
      <c r="J39" s="528">
        <v>0</v>
      </c>
      <c r="K39" s="528">
        <v>0</v>
      </c>
    </row>
    <row r="40" spans="1:12" s="446" customFormat="1" ht="12" hidden="1" customHeight="1" collapsed="1">
      <c r="A40" s="489">
        <v>2</v>
      </c>
      <c r="B40" s="489">
        <v>3</v>
      </c>
      <c r="C40" s="489">
        <v>1</v>
      </c>
      <c r="D40" s="489"/>
      <c r="E40" s="489"/>
      <c r="F40" s="489"/>
      <c r="G40" s="493" t="s">
        <v>61</v>
      </c>
      <c r="H40" s="519">
        <v>11</v>
      </c>
      <c r="I40" s="529"/>
      <c r="J40" s="529"/>
      <c r="K40" s="529"/>
      <c r="L40" s="448"/>
    </row>
    <row r="41" spans="1:12" s="446" customFormat="1" ht="12" hidden="1" customHeight="1" collapsed="1">
      <c r="A41" s="489">
        <v>2</v>
      </c>
      <c r="B41" s="489">
        <v>3</v>
      </c>
      <c r="C41" s="489">
        <v>2</v>
      </c>
      <c r="D41" s="489"/>
      <c r="E41" s="489"/>
      <c r="F41" s="489"/>
      <c r="G41" s="493" t="s">
        <v>72</v>
      </c>
      <c r="H41" s="519">
        <v>12</v>
      </c>
      <c r="I41" s="529"/>
      <c r="J41" s="529"/>
      <c r="K41" s="529"/>
      <c r="L41" s="448"/>
    </row>
    <row r="42" spans="1:12" s="449" customFormat="1" ht="12" hidden="1" customHeight="1" collapsed="1">
      <c r="A42" s="488">
        <v>2</v>
      </c>
      <c r="B42" s="488">
        <v>4</v>
      </c>
      <c r="C42" s="488"/>
      <c r="D42" s="488"/>
      <c r="E42" s="488"/>
      <c r="F42" s="488"/>
      <c r="G42" s="492" t="s">
        <v>73</v>
      </c>
      <c r="H42" s="491">
        <v>13</v>
      </c>
      <c r="I42" s="528">
        <v>0</v>
      </c>
      <c r="J42" s="528">
        <v>0</v>
      </c>
      <c r="K42" s="528">
        <v>0</v>
      </c>
    </row>
    <row r="43" spans="1:12" s="446" customFormat="1" ht="12" hidden="1" customHeight="1" collapsed="1">
      <c r="A43" s="489">
        <v>2</v>
      </c>
      <c r="B43" s="489">
        <v>4</v>
      </c>
      <c r="C43" s="489">
        <v>1</v>
      </c>
      <c r="D43" s="489"/>
      <c r="E43" s="489"/>
      <c r="F43" s="489"/>
      <c r="G43" s="493" t="s">
        <v>483</v>
      </c>
      <c r="H43" s="519">
        <v>14</v>
      </c>
      <c r="I43" s="529">
        <v>0</v>
      </c>
      <c r="J43" s="529">
        <v>0</v>
      </c>
      <c r="K43" s="529">
        <v>0</v>
      </c>
      <c r="L43" s="448"/>
    </row>
    <row r="44" spans="1:12" s="446" customFormat="1" ht="12" hidden="1" customHeight="1" collapsed="1">
      <c r="A44" s="489">
        <v>2</v>
      </c>
      <c r="B44" s="489">
        <v>4</v>
      </c>
      <c r="C44" s="489">
        <v>1</v>
      </c>
      <c r="D44" s="489">
        <v>1</v>
      </c>
      <c r="E44" s="489">
        <v>1</v>
      </c>
      <c r="F44" s="489">
        <v>1</v>
      </c>
      <c r="G44" s="493" t="s">
        <v>75</v>
      </c>
      <c r="H44" s="519">
        <v>15</v>
      </c>
      <c r="I44" s="529"/>
      <c r="J44" s="529"/>
      <c r="K44" s="529"/>
      <c r="L44" s="448"/>
    </row>
    <row r="45" spans="1:12" s="446" customFormat="1" ht="12" hidden="1" customHeight="1" collapsed="1">
      <c r="A45" s="489">
        <v>2</v>
      </c>
      <c r="B45" s="489">
        <v>4</v>
      </c>
      <c r="C45" s="489">
        <v>1</v>
      </c>
      <c r="D45" s="489">
        <v>1</v>
      </c>
      <c r="E45" s="489">
        <v>1</v>
      </c>
      <c r="F45" s="489">
        <v>2</v>
      </c>
      <c r="G45" s="493" t="s">
        <v>76</v>
      </c>
      <c r="H45" s="519">
        <v>16</v>
      </c>
      <c r="I45" s="529"/>
      <c r="J45" s="529"/>
      <c r="K45" s="529"/>
      <c r="L45" s="448"/>
    </row>
    <row r="46" spans="1:12" s="446" customFormat="1" ht="12" hidden="1" customHeight="1" collapsed="1">
      <c r="A46" s="489">
        <v>2</v>
      </c>
      <c r="B46" s="489">
        <v>4</v>
      </c>
      <c r="C46" s="489">
        <v>1</v>
      </c>
      <c r="D46" s="489">
        <v>1</v>
      </c>
      <c r="E46" s="489">
        <v>1</v>
      </c>
      <c r="F46" s="489">
        <v>3</v>
      </c>
      <c r="G46" s="493" t="s">
        <v>77</v>
      </c>
      <c r="H46" s="519">
        <v>17</v>
      </c>
      <c r="I46" s="529"/>
      <c r="J46" s="529"/>
      <c r="K46" s="529"/>
      <c r="L46" s="448"/>
    </row>
    <row r="47" spans="1:12" s="449" customFormat="1" ht="12" hidden="1" customHeight="1" collapsed="1">
      <c r="A47" s="488">
        <v>2</v>
      </c>
      <c r="B47" s="488">
        <v>5</v>
      </c>
      <c r="C47" s="488"/>
      <c r="D47" s="488"/>
      <c r="E47" s="488"/>
      <c r="F47" s="488"/>
      <c r="G47" s="492" t="s">
        <v>78</v>
      </c>
      <c r="H47" s="491">
        <v>18</v>
      </c>
      <c r="I47" s="528">
        <v>0</v>
      </c>
      <c r="J47" s="528">
        <v>0</v>
      </c>
      <c r="K47" s="528">
        <v>0</v>
      </c>
    </row>
    <row r="48" spans="1:12" s="446" customFormat="1" ht="12" hidden="1" customHeight="1" collapsed="1">
      <c r="A48" s="489">
        <v>2</v>
      </c>
      <c r="B48" s="489">
        <v>5</v>
      </c>
      <c r="C48" s="489">
        <v>1</v>
      </c>
      <c r="D48" s="489"/>
      <c r="E48" s="489"/>
      <c r="F48" s="489"/>
      <c r="G48" s="493" t="s">
        <v>79</v>
      </c>
      <c r="H48" s="519">
        <v>19</v>
      </c>
      <c r="I48" s="529">
        <v>0</v>
      </c>
      <c r="J48" s="529">
        <v>0</v>
      </c>
      <c r="K48" s="529">
        <v>0</v>
      </c>
      <c r="L48" s="448"/>
    </row>
    <row r="49" spans="1:12" s="446" customFormat="1" ht="24" hidden="1" customHeight="1" collapsed="1">
      <c r="A49" s="489">
        <v>2</v>
      </c>
      <c r="B49" s="489">
        <v>5</v>
      </c>
      <c r="C49" s="489">
        <v>1</v>
      </c>
      <c r="D49" s="489">
        <v>1</v>
      </c>
      <c r="E49" s="489">
        <v>1</v>
      </c>
      <c r="F49" s="489">
        <v>1</v>
      </c>
      <c r="G49" s="493" t="s">
        <v>80</v>
      </c>
      <c r="H49" s="519">
        <v>20</v>
      </c>
      <c r="I49" s="529"/>
      <c r="J49" s="529"/>
      <c r="K49" s="529"/>
      <c r="L49" s="448"/>
    </row>
    <row r="50" spans="1:12" s="446" customFormat="1" ht="12" hidden="1" customHeight="1" collapsed="1">
      <c r="A50" s="489">
        <v>2</v>
      </c>
      <c r="B50" s="489">
        <v>5</v>
      </c>
      <c r="C50" s="489">
        <v>1</v>
      </c>
      <c r="D50" s="489">
        <v>1</v>
      </c>
      <c r="E50" s="489">
        <v>1</v>
      </c>
      <c r="F50" s="489">
        <v>2</v>
      </c>
      <c r="G50" s="493" t="s">
        <v>81</v>
      </c>
      <c r="H50" s="519">
        <v>21</v>
      </c>
      <c r="I50" s="529"/>
      <c r="J50" s="529"/>
      <c r="K50" s="529"/>
      <c r="L50" s="448"/>
    </row>
    <row r="51" spans="1:12" s="446" customFormat="1" ht="12" hidden="1" customHeight="1" collapsed="1">
      <c r="A51" s="489">
        <v>2</v>
      </c>
      <c r="B51" s="489">
        <v>5</v>
      </c>
      <c r="C51" s="489">
        <v>2</v>
      </c>
      <c r="D51" s="489"/>
      <c r="E51" s="489"/>
      <c r="F51" s="489"/>
      <c r="G51" s="493" t="s">
        <v>82</v>
      </c>
      <c r="H51" s="519">
        <v>22</v>
      </c>
      <c r="I51" s="529">
        <v>0</v>
      </c>
      <c r="J51" s="529">
        <v>0</v>
      </c>
      <c r="K51" s="529">
        <v>0</v>
      </c>
      <c r="L51" s="448"/>
    </row>
    <row r="52" spans="1:12" s="446" customFormat="1" ht="24" hidden="1" customHeight="1" collapsed="1">
      <c r="A52" s="489">
        <v>2</v>
      </c>
      <c r="B52" s="489">
        <v>5</v>
      </c>
      <c r="C52" s="489">
        <v>2</v>
      </c>
      <c r="D52" s="489">
        <v>1</v>
      </c>
      <c r="E52" s="489">
        <v>1</v>
      </c>
      <c r="F52" s="489">
        <v>1</v>
      </c>
      <c r="G52" s="493" t="s">
        <v>83</v>
      </c>
      <c r="H52" s="519">
        <v>23</v>
      </c>
      <c r="I52" s="529"/>
      <c r="J52" s="529"/>
      <c r="K52" s="529"/>
      <c r="L52" s="448"/>
    </row>
    <row r="53" spans="1:12" s="446" customFormat="1" ht="12" hidden="1" customHeight="1" collapsed="1">
      <c r="A53" s="489">
        <v>2</v>
      </c>
      <c r="B53" s="489">
        <v>5</v>
      </c>
      <c r="C53" s="489">
        <v>2</v>
      </c>
      <c r="D53" s="489">
        <v>1</v>
      </c>
      <c r="E53" s="489">
        <v>1</v>
      </c>
      <c r="F53" s="489">
        <v>2</v>
      </c>
      <c r="G53" s="493" t="s">
        <v>484</v>
      </c>
      <c r="H53" s="519">
        <v>24</v>
      </c>
      <c r="I53" s="529"/>
      <c r="J53" s="529"/>
      <c r="K53" s="529"/>
      <c r="L53" s="448"/>
    </row>
    <row r="54" spans="1:12" s="446" customFormat="1" ht="12" hidden="1" customHeight="1" collapsed="1">
      <c r="A54" s="489">
        <v>2</v>
      </c>
      <c r="B54" s="489">
        <v>5</v>
      </c>
      <c r="C54" s="489">
        <v>3</v>
      </c>
      <c r="D54" s="489"/>
      <c r="E54" s="489"/>
      <c r="F54" s="489"/>
      <c r="G54" s="493" t="s">
        <v>85</v>
      </c>
      <c r="H54" s="519">
        <v>25</v>
      </c>
      <c r="I54" s="529">
        <v>0</v>
      </c>
      <c r="J54" s="529">
        <v>0</v>
      </c>
      <c r="K54" s="529">
        <v>0</v>
      </c>
      <c r="L54" s="448"/>
    </row>
    <row r="55" spans="1:12" s="446" customFormat="1" ht="24" hidden="1" customHeight="1" collapsed="1">
      <c r="A55" s="489">
        <v>2</v>
      </c>
      <c r="B55" s="489">
        <v>5</v>
      </c>
      <c r="C55" s="489">
        <v>3</v>
      </c>
      <c r="D55" s="489">
        <v>1</v>
      </c>
      <c r="E55" s="489">
        <v>1</v>
      </c>
      <c r="F55" s="489">
        <v>1</v>
      </c>
      <c r="G55" s="493" t="s">
        <v>86</v>
      </c>
      <c r="H55" s="519">
        <v>26</v>
      </c>
      <c r="I55" s="529"/>
      <c r="J55" s="529"/>
      <c r="K55" s="529"/>
      <c r="L55" s="448"/>
    </row>
    <row r="56" spans="1:12" s="446" customFormat="1" ht="12" hidden="1" customHeight="1" collapsed="1">
      <c r="A56" s="489">
        <v>2</v>
      </c>
      <c r="B56" s="489">
        <v>5</v>
      </c>
      <c r="C56" s="489">
        <v>3</v>
      </c>
      <c r="D56" s="489">
        <v>1</v>
      </c>
      <c r="E56" s="489">
        <v>1</v>
      </c>
      <c r="F56" s="489">
        <v>2</v>
      </c>
      <c r="G56" s="493" t="s">
        <v>87</v>
      </c>
      <c r="H56" s="519">
        <v>27</v>
      </c>
      <c r="I56" s="529"/>
      <c r="J56" s="529"/>
      <c r="K56" s="529"/>
      <c r="L56" s="448"/>
    </row>
    <row r="57" spans="1:12" s="446" customFormat="1" ht="24" hidden="1" customHeight="1" collapsed="1">
      <c r="A57" s="489">
        <v>2</v>
      </c>
      <c r="B57" s="489">
        <v>5</v>
      </c>
      <c r="C57" s="489">
        <v>3</v>
      </c>
      <c r="D57" s="489">
        <v>2</v>
      </c>
      <c r="E57" s="489">
        <v>1</v>
      </c>
      <c r="F57" s="489">
        <v>1</v>
      </c>
      <c r="G57" s="494" t="s">
        <v>88</v>
      </c>
      <c r="H57" s="519">
        <v>28</v>
      </c>
      <c r="I57" s="529"/>
      <c r="J57" s="529"/>
      <c r="K57" s="529"/>
      <c r="L57" s="448"/>
    </row>
    <row r="58" spans="1:12" s="446" customFormat="1" ht="12" hidden="1" customHeight="1" collapsed="1">
      <c r="A58" s="489">
        <v>2</v>
      </c>
      <c r="B58" s="489">
        <v>5</v>
      </c>
      <c r="C58" s="489">
        <v>3</v>
      </c>
      <c r="D58" s="489">
        <v>2</v>
      </c>
      <c r="E58" s="489">
        <v>1</v>
      </c>
      <c r="F58" s="489">
        <v>2</v>
      </c>
      <c r="G58" s="494" t="s">
        <v>89</v>
      </c>
      <c r="H58" s="519">
        <v>29</v>
      </c>
      <c r="I58" s="529"/>
      <c r="J58" s="529"/>
      <c r="K58" s="529"/>
      <c r="L58" s="448"/>
    </row>
    <row r="59" spans="1:12" s="449" customFormat="1" ht="12" hidden="1" customHeight="1" collapsed="1">
      <c r="A59" s="488">
        <v>2</v>
      </c>
      <c r="B59" s="488">
        <v>6</v>
      </c>
      <c r="C59" s="488"/>
      <c r="D59" s="488"/>
      <c r="E59" s="488"/>
      <c r="F59" s="488"/>
      <c r="G59" s="492" t="s">
        <v>90</v>
      </c>
      <c r="H59" s="491">
        <v>30</v>
      </c>
      <c r="I59" s="528">
        <v>0</v>
      </c>
      <c r="J59" s="528">
        <v>0</v>
      </c>
      <c r="K59" s="528">
        <v>0</v>
      </c>
    </row>
    <row r="60" spans="1:12" s="446" customFormat="1" ht="12" hidden="1" customHeight="1" collapsed="1">
      <c r="A60" s="489">
        <v>2</v>
      </c>
      <c r="B60" s="489">
        <v>6</v>
      </c>
      <c r="C60" s="489">
        <v>1</v>
      </c>
      <c r="D60" s="489"/>
      <c r="E60" s="489"/>
      <c r="F60" s="489"/>
      <c r="G60" s="493" t="s">
        <v>485</v>
      </c>
      <c r="H60" s="519">
        <v>31</v>
      </c>
      <c r="I60" s="529"/>
      <c r="J60" s="529"/>
      <c r="K60" s="529"/>
      <c r="L60" s="448"/>
    </row>
    <row r="61" spans="1:12" s="446" customFormat="1" ht="12" hidden="1" customHeight="1" collapsed="1">
      <c r="A61" s="489">
        <v>2</v>
      </c>
      <c r="B61" s="489">
        <v>6</v>
      </c>
      <c r="C61" s="489">
        <v>2</v>
      </c>
      <c r="D61" s="489"/>
      <c r="E61" s="489"/>
      <c r="F61" s="489"/>
      <c r="G61" s="493" t="s">
        <v>486</v>
      </c>
      <c r="H61" s="519">
        <v>32</v>
      </c>
      <c r="I61" s="529"/>
      <c r="J61" s="529"/>
      <c r="K61" s="529"/>
      <c r="L61" s="448"/>
    </row>
    <row r="62" spans="1:12" s="446" customFormat="1" ht="12" hidden="1" customHeight="1" collapsed="1">
      <c r="A62" s="489">
        <v>2</v>
      </c>
      <c r="B62" s="489">
        <v>6</v>
      </c>
      <c r="C62" s="489">
        <v>3</v>
      </c>
      <c r="D62" s="489"/>
      <c r="E62" s="489"/>
      <c r="F62" s="489"/>
      <c r="G62" s="493" t="s">
        <v>487</v>
      </c>
      <c r="H62" s="519">
        <v>33</v>
      </c>
      <c r="I62" s="529"/>
      <c r="J62" s="529"/>
      <c r="K62" s="529"/>
      <c r="L62" s="448"/>
    </row>
    <row r="63" spans="1:12" s="446" customFormat="1" ht="24" hidden="1" customHeight="1" collapsed="1">
      <c r="A63" s="489">
        <v>2</v>
      </c>
      <c r="B63" s="489">
        <v>6</v>
      </c>
      <c r="C63" s="489">
        <v>4</v>
      </c>
      <c r="D63" s="489"/>
      <c r="E63" s="489"/>
      <c r="F63" s="489"/>
      <c r="G63" s="493" t="s">
        <v>96</v>
      </c>
      <c r="H63" s="519">
        <v>34</v>
      </c>
      <c r="I63" s="529"/>
      <c r="J63" s="529"/>
      <c r="K63" s="529"/>
      <c r="L63" s="448"/>
    </row>
    <row r="64" spans="1:12" s="446" customFormat="1" ht="24" hidden="1" customHeight="1" collapsed="1">
      <c r="A64" s="489">
        <v>2</v>
      </c>
      <c r="B64" s="489">
        <v>6</v>
      </c>
      <c r="C64" s="489">
        <v>5</v>
      </c>
      <c r="D64" s="489"/>
      <c r="E64" s="489"/>
      <c r="F64" s="489"/>
      <c r="G64" s="493" t="s">
        <v>99</v>
      </c>
      <c r="H64" s="519">
        <v>35</v>
      </c>
      <c r="I64" s="529"/>
      <c r="J64" s="529"/>
      <c r="K64" s="529"/>
      <c r="L64" s="448"/>
    </row>
    <row r="65" spans="1:12" s="446" customFormat="1" ht="12" customHeight="1">
      <c r="A65" s="488">
        <v>2</v>
      </c>
      <c r="B65" s="488">
        <v>7</v>
      </c>
      <c r="C65" s="489"/>
      <c r="D65" s="489"/>
      <c r="E65" s="489"/>
      <c r="F65" s="489"/>
      <c r="G65" s="492" t="s">
        <v>100</v>
      </c>
      <c r="H65" s="491">
        <v>36</v>
      </c>
      <c r="I65" s="528">
        <v>0</v>
      </c>
      <c r="J65" s="528">
        <v>1165.93</v>
      </c>
      <c r="K65" s="528">
        <v>0</v>
      </c>
      <c r="L65" s="448"/>
    </row>
    <row r="66" spans="1:12" s="446" customFormat="1" ht="12" hidden="1" customHeight="1" collapsed="1">
      <c r="A66" s="489">
        <v>2</v>
      </c>
      <c r="B66" s="489">
        <v>7</v>
      </c>
      <c r="C66" s="489">
        <v>1</v>
      </c>
      <c r="D66" s="489"/>
      <c r="E66" s="489"/>
      <c r="F66" s="489"/>
      <c r="G66" s="495" t="s">
        <v>488</v>
      </c>
      <c r="H66" s="519">
        <v>37</v>
      </c>
      <c r="I66" s="529">
        <v>0</v>
      </c>
      <c r="J66" s="529">
        <v>0</v>
      </c>
      <c r="K66" s="529">
        <v>0</v>
      </c>
      <c r="L66" s="448"/>
    </row>
    <row r="67" spans="1:12" s="446" customFormat="1" ht="12" hidden="1" customHeight="1" collapsed="1">
      <c r="A67" s="489">
        <v>2</v>
      </c>
      <c r="B67" s="489">
        <v>7</v>
      </c>
      <c r="C67" s="489">
        <v>1</v>
      </c>
      <c r="D67" s="489">
        <v>1</v>
      </c>
      <c r="E67" s="489">
        <v>1</v>
      </c>
      <c r="F67" s="489">
        <v>1</v>
      </c>
      <c r="G67" s="495" t="s">
        <v>102</v>
      </c>
      <c r="H67" s="519">
        <v>38</v>
      </c>
      <c r="I67" s="529"/>
      <c r="J67" s="529"/>
      <c r="K67" s="529"/>
      <c r="L67" s="448"/>
    </row>
    <row r="68" spans="1:12" s="446" customFormat="1" ht="12" hidden="1" customHeight="1" collapsed="1">
      <c r="A68" s="489">
        <v>2</v>
      </c>
      <c r="B68" s="489">
        <v>7</v>
      </c>
      <c r="C68" s="489">
        <v>1</v>
      </c>
      <c r="D68" s="489">
        <v>1</v>
      </c>
      <c r="E68" s="489">
        <v>1</v>
      </c>
      <c r="F68" s="489">
        <v>2</v>
      </c>
      <c r="G68" s="495" t="s">
        <v>103</v>
      </c>
      <c r="H68" s="519">
        <v>39</v>
      </c>
      <c r="I68" s="529"/>
      <c r="J68" s="529"/>
      <c r="K68" s="529"/>
      <c r="L68" s="448"/>
    </row>
    <row r="69" spans="1:12" s="446" customFormat="1" ht="12" hidden="1" customHeight="1" collapsed="1">
      <c r="A69" s="489">
        <v>2</v>
      </c>
      <c r="B69" s="489">
        <v>7</v>
      </c>
      <c r="C69" s="489">
        <v>2</v>
      </c>
      <c r="D69" s="489"/>
      <c r="E69" s="489"/>
      <c r="F69" s="489"/>
      <c r="G69" s="493" t="s">
        <v>489</v>
      </c>
      <c r="H69" s="519">
        <v>40</v>
      </c>
      <c r="I69" s="529">
        <v>0</v>
      </c>
      <c r="J69" s="529">
        <v>0</v>
      </c>
      <c r="K69" s="529">
        <v>0</v>
      </c>
      <c r="L69" s="448"/>
    </row>
    <row r="70" spans="1:12" s="446" customFormat="1" ht="12" hidden="1" customHeight="1" collapsed="1">
      <c r="A70" s="489">
        <v>2</v>
      </c>
      <c r="B70" s="489">
        <v>7</v>
      </c>
      <c r="C70" s="489">
        <v>2</v>
      </c>
      <c r="D70" s="489">
        <v>1</v>
      </c>
      <c r="E70" s="489">
        <v>1</v>
      </c>
      <c r="F70" s="489">
        <v>1</v>
      </c>
      <c r="G70" s="493" t="s">
        <v>490</v>
      </c>
      <c r="H70" s="519">
        <v>41</v>
      </c>
      <c r="I70" s="529"/>
      <c r="J70" s="529"/>
      <c r="K70" s="529"/>
      <c r="L70" s="448"/>
    </row>
    <row r="71" spans="1:12" s="446" customFormat="1" ht="12" hidden="1" customHeight="1" collapsed="1">
      <c r="A71" s="489">
        <v>2</v>
      </c>
      <c r="B71" s="489">
        <v>7</v>
      </c>
      <c r="C71" s="489">
        <v>2</v>
      </c>
      <c r="D71" s="489">
        <v>1</v>
      </c>
      <c r="E71" s="489">
        <v>1</v>
      </c>
      <c r="F71" s="489">
        <v>2</v>
      </c>
      <c r="G71" s="493" t="s">
        <v>491</v>
      </c>
      <c r="H71" s="519">
        <v>42</v>
      </c>
      <c r="I71" s="529"/>
      <c r="J71" s="529"/>
      <c r="K71" s="529"/>
      <c r="L71" s="448"/>
    </row>
    <row r="72" spans="1:12" s="446" customFormat="1" ht="12" hidden="1" customHeight="1" collapsed="1">
      <c r="A72" s="489">
        <v>2</v>
      </c>
      <c r="B72" s="489">
        <v>7</v>
      </c>
      <c r="C72" s="489">
        <v>2</v>
      </c>
      <c r="D72" s="489">
        <v>2</v>
      </c>
      <c r="E72" s="489">
        <v>1</v>
      </c>
      <c r="F72" s="489">
        <v>1</v>
      </c>
      <c r="G72" s="493" t="s">
        <v>108</v>
      </c>
      <c r="H72" s="519">
        <v>43</v>
      </c>
      <c r="I72" s="529"/>
      <c r="J72" s="529"/>
      <c r="K72" s="529"/>
      <c r="L72" s="448"/>
    </row>
    <row r="73" spans="1:12" s="446" customFormat="1" ht="12" customHeight="1">
      <c r="A73" s="489">
        <v>2</v>
      </c>
      <c r="B73" s="489">
        <v>7</v>
      </c>
      <c r="C73" s="489">
        <v>3</v>
      </c>
      <c r="D73" s="489"/>
      <c r="E73" s="489"/>
      <c r="F73" s="489"/>
      <c r="G73" s="493" t="s">
        <v>109</v>
      </c>
      <c r="H73" s="519">
        <v>44</v>
      </c>
      <c r="I73" s="529"/>
      <c r="J73" s="529">
        <v>1165.93</v>
      </c>
      <c r="K73" s="529"/>
      <c r="L73" s="448"/>
    </row>
    <row r="74" spans="1:12" s="449" customFormat="1" ht="12" hidden="1" customHeight="1" collapsed="1">
      <c r="A74" s="488">
        <v>2</v>
      </c>
      <c r="B74" s="488">
        <v>8</v>
      </c>
      <c r="C74" s="488"/>
      <c r="D74" s="488"/>
      <c r="E74" s="488"/>
      <c r="F74" s="488"/>
      <c r="G74" s="492" t="s">
        <v>492</v>
      </c>
      <c r="H74" s="491">
        <v>45</v>
      </c>
      <c r="I74" s="528">
        <v>0</v>
      </c>
      <c r="J74" s="528">
        <v>0</v>
      </c>
      <c r="K74" s="528">
        <v>0</v>
      </c>
    </row>
    <row r="75" spans="1:12" s="446" customFormat="1" ht="12" hidden="1" customHeight="1" collapsed="1">
      <c r="A75" s="489">
        <v>2</v>
      </c>
      <c r="B75" s="489">
        <v>8</v>
      </c>
      <c r="C75" s="489">
        <v>1</v>
      </c>
      <c r="D75" s="489">
        <v>1</v>
      </c>
      <c r="E75" s="489"/>
      <c r="F75" s="489"/>
      <c r="G75" s="493" t="s">
        <v>113</v>
      </c>
      <c r="H75" s="519">
        <v>46</v>
      </c>
      <c r="I75" s="529">
        <v>0</v>
      </c>
      <c r="J75" s="529">
        <v>0</v>
      </c>
      <c r="K75" s="529">
        <v>0</v>
      </c>
      <c r="L75" s="448"/>
    </row>
    <row r="76" spans="1:12" s="446" customFormat="1" ht="12" hidden="1" customHeight="1" collapsed="1">
      <c r="A76" s="489">
        <v>2</v>
      </c>
      <c r="B76" s="489">
        <v>8</v>
      </c>
      <c r="C76" s="489">
        <v>1</v>
      </c>
      <c r="D76" s="489">
        <v>1</v>
      </c>
      <c r="E76" s="489">
        <v>1</v>
      </c>
      <c r="F76" s="489">
        <v>1</v>
      </c>
      <c r="G76" s="493" t="s">
        <v>493</v>
      </c>
      <c r="H76" s="519">
        <v>47</v>
      </c>
      <c r="I76" s="529"/>
      <c r="J76" s="529"/>
      <c r="K76" s="529"/>
      <c r="L76" s="448"/>
    </row>
    <row r="77" spans="1:12" s="446" customFormat="1" ht="12" hidden="1" customHeight="1" collapsed="1">
      <c r="A77" s="489">
        <v>2</v>
      </c>
      <c r="B77" s="489">
        <v>8</v>
      </c>
      <c r="C77" s="489">
        <v>1</v>
      </c>
      <c r="D77" s="489">
        <v>1</v>
      </c>
      <c r="E77" s="489">
        <v>1</v>
      </c>
      <c r="F77" s="489">
        <v>2</v>
      </c>
      <c r="G77" s="493" t="s">
        <v>494</v>
      </c>
      <c r="H77" s="519">
        <v>48</v>
      </c>
      <c r="I77" s="529"/>
      <c r="J77" s="529"/>
      <c r="K77" s="529"/>
      <c r="L77" s="448"/>
    </row>
    <row r="78" spans="1:12" s="446" customFormat="1" ht="12" hidden="1" customHeight="1" collapsed="1">
      <c r="A78" s="489">
        <v>2</v>
      </c>
      <c r="B78" s="489">
        <v>8</v>
      </c>
      <c r="C78" s="489">
        <v>1</v>
      </c>
      <c r="D78" s="489">
        <v>1</v>
      </c>
      <c r="E78" s="489">
        <v>1</v>
      </c>
      <c r="F78" s="489">
        <v>3</v>
      </c>
      <c r="G78" s="494" t="s">
        <v>116</v>
      </c>
      <c r="H78" s="519">
        <v>49</v>
      </c>
      <c r="I78" s="529"/>
      <c r="J78" s="529"/>
      <c r="K78" s="529"/>
      <c r="L78" s="448"/>
    </row>
    <row r="79" spans="1:12" s="446" customFormat="1" ht="12" hidden="1" customHeight="1" collapsed="1">
      <c r="A79" s="489">
        <v>2</v>
      </c>
      <c r="B79" s="489">
        <v>8</v>
      </c>
      <c r="C79" s="489">
        <v>1</v>
      </c>
      <c r="D79" s="489">
        <v>2</v>
      </c>
      <c r="E79" s="489"/>
      <c r="F79" s="489"/>
      <c r="G79" s="493" t="s">
        <v>117</v>
      </c>
      <c r="H79" s="519">
        <v>50</v>
      </c>
      <c r="I79" s="529"/>
      <c r="J79" s="529"/>
      <c r="K79" s="529"/>
      <c r="L79" s="448"/>
    </row>
    <row r="80" spans="1:12" s="449" customFormat="1" ht="36" hidden="1" customHeight="1" collapsed="1">
      <c r="A80" s="496">
        <v>2</v>
      </c>
      <c r="B80" s="496">
        <v>9</v>
      </c>
      <c r="C80" s="496"/>
      <c r="D80" s="496"/>
      <c r="E80" s="496"/>
      <c r="F80" s="496"/>
      <c r="G80" s="492" t="s">
        <v>495</v>
      </c>
      <c r="H80" s="491">
        <v>51</v>
      </c>
      <c r="I80" s="528"/>
      <c r="J80" s="528"/>
      <c r="K80" s="528"/>
    </row>
    <row r="81" spans="1:12" s="449" customFormat="1" ht="48" hidden="1" customHeight="1" collapsed="1">
      <c r="A81" s="488">
        <v>3</v>
      </c>
      <c r="B81" s="488"/>
      <c r="C81" s="488"/>
      <c r="D81" s="488"/>
      <c r="E81" s="488"/>
      <c r="F81" s="488"/>
      <c r="G81" s="492" t="s">
        <v>496</v>
      </c>
      <c r="H81" s="491">
        <v>52</v>
      </c>
      <c r="I81" s="528">
        <v>0</v>
      </c>
      <c r="J81" s="528">
        <v>0</v>
      </c>
      <c r="K81" s="528">
        <v>0</v>
      </c>
    </row>
    <row r="82" spans="1:12" s="449" customFormat="1" ht="24" hidden="1" customHeight="1" collapsed="1">
      <c r="A82" s="488">
        <v>3</v>
      </c>
      <c r="B82" s="488">
        <v>1</v>
      </c>
      <c r="C82" s="488"/>
      <c r="D82" s="488"/>
      <c r="E82" s="488"/>
      <c r="F82" s="488"/>
      <c r="G82" s="492" t="s">
        <v>133</v>
      </c>
      <c r="H82" s="491">
        <v>53</v>
      </c>
      <c r="I82" s="528">
        <v>0</v>
      </c>
      <c r="J82" s="528">
        <v>0</v>
      </c>
      <c r="K82" s="528">
        <v>0</v>
      </c>
    </row>
    <row r="83" spans="1:12" s="446" customFormat="1" ht="24" hidden="1" customHeight="1" collapsed="1">
      <c r="A83" s="497">
        <v>3</v>
      </c>
      <c r="B83" s="497">
        <v>1</v>
      </c>
      <c r="C83" s="497">
        <v>1</v>
      </c>
      <c r="D83" s="498"/>
      <c r="E83" s="498"/>
      <c r="F83" s="498"/>
      <c r="G83" s="493" t="s">
        <v>497</v>
      </c>
      <c r="H83" s="519">
        <v>54</v>
      </c>
      <c r="I83" s="529"/>
      <c r="J83" s="529"/>
      <c r="K83" s="529"/>
      <c r="L83" s="448"/>
    </row>
    <row r="84" spans="1:12" s="446" customFormat="1" ht="12" hidden="1" customHeight="1" collapsed="1">
      <c r="A84" s="497">
        <v>3</v>
      </c>
      <c r="B84" s="497">
        <v>1</v>
      </c>
      <c r="C84" s="497">
        <v>2</v>
      </c>
      <c r="D84" s="497"/>
      <c r="E84" s="498"/>
      <c r="F84" s="498"/>
      <c r="G84" s="494" t="s">
        <v>151</v>
      </c>
      <c r="H84" s="519">
        <v>55</v>
      </c>
      <c r="I84" s="529"/>
      <c r="J84" s="529"/>
      <c r="K84" s="529"/>
      <c r="L84" s="448"/>
    </row>
    <row r="85" spans="1:12" s="446" customFormat="1" ht="12" hidden="1" customHeight="1" collapsed="1">
      <c r="A85" s="497">
        <v>3</v>
      </c>
      <c r="B85" s="497">
        <v>1</v>
      </c>
      <c r="C85" s="497">
        <v>3</v>
      </c>
      <c r="D85" s="497"/>
      <c r="E85" s="497"/>
      <c r="F85" s="497"/>
      <c r="G85" s="494" t="s">
        <v>156</v>
      </c>
      <c r="H85" s="519">
        <v>56</v>
      </c>
      <c r="I85" s="529"/>
      <c r="J85" s="529"/>
      <c r="K85" s="529"/>
      <c r="L85" s="448"/>
    </row>
    <row r="86" spans="1:12" s="446" customFormat="1" ht="12" hidden="1" customHeight="1" collapsed="1">
      <c r="A86" s="497">
        <v>3</v>
      </c>
      <c r="B86" s="497">
        <v>1</v>
      </c>
      <c r="C86" s="497">
        <v>4</v>
      </c>
      <c r="D86" s="497"/>
      <c r="E86" s="497"/>
      <c r="F86" s="497"/>
      <c r="G86" s="494" t="s">
        <v>165</v>
      </c>
      <c r="H86" s="519">
        <v>57</v>
      </c>
      <c r="I86" s="529"/>
      <c r="J86" s="529"/>
      <c r="K86" s="529"/>
      <c r="L86" s="448"/>
    </row>
    <row r="87" spans="1:12" s="446" customFormat="1" ht="24" hidden="1" customHeight="1" collapsed="1">
      <c r="A87" s="497">
        <v>3</v>
      </c>
      <c r="B87" s="497">
        <v>1</v>
      </c>
      <c r="C87" s="497">
        <v>5</v>
      </c>
      <c r="D87" s="497"/>
      <c r="E87" s="497"/>
      <c r="F87" s="497"/>
      <c r="G87" s="494" t="s">
        <v>498</v>
      </c>
      <c r="H87" s="519">
        <v>58</v>
      </c>
      <c r="I87" s="529"/>
      <c r="J87" s="529"/>
      <c r="K87" s="529"/>
      <c r="L87" s="448"/>
    </row>
    <row r="88" spans="1:12" s="449" customFormat="1" ht="24.75" hidden="1" customHeight="1" collapsed="1">
      <c r="A88" s="498">
        <v>3</v>
      </c>
      <c r="B88" s="498">
        <v>2</v>
      </c>
      <c r="C88" s="498"/>
      <c r="D88" s="498"/>
      <c r="E88" s="498"/>
      <c r="F88" s="498"/>
      <c r="G88" s="499" t="s">
        <v>499</v>
      </c>
      <c r="H88" s="491">
        <v>59</v>
      </c>
      <c r="I88" s="528"/>
      <c r="J88" s="528"/>
      <c r="K88" s="528"/>
    </row>
    <row r="89" spans="1:12" s="449" customFormat="1" ht="24" hidden="1" customHeight="1" collapsed="1">
      <c r="A89" s="498">
        <v>3</v>
      </c>
      <c r="B89" s="498">
        <v>3</v>
      </c>
      <c r="C89" s="498"/>
      <c r="D89" s="498"/>
      <c r="E89" s="498"/>
      <c r="F89" s="498"/>
      <c r="G89" s="499" t="s">
        <v>208</v>
      </c>
      <c r="H89" s="491">
        <v>60</v>
      </c>
      <c r="I89" s="528"/>
      <c r="J89" s="528"/>
      <c r="K89" s="528"/>
    </row>
    <row r="90" spans="1:12" s="449" customFormat="1" ht="12" customHeight="1">
      <c r="A90" s="488"/>
      <c r="B90" s="488"/>
      <c r="C90" s="488"/>
      <c r="D90" s="488"/>
      <c r="E90" s="488"/>
      <c r="F90" s="488"/>
      <c r="G90" s="492" t="s">
        <v>500</v>
      </c>
      <c r="H90" s="491">
        <v>61</v>
      </c>
      <c r="I90" s="528">
        <v>565.62</v>
      </c>
      <c r="J90" s="528">
        <v>113376.98999999999</v>
      </c>
      <c r="K90" s="528">
        <v>0</v>
      </c>
    </row>
    <row r="91" spans="1:12" s="446" customFormat="1" ht="9" customHeight="1">
      <c r="A91" s="500"/>
      <c r="B91" s="500"/>
      <c r="C91" s="500"/>
      <c r="D91" s="501"/>
      <c r="E91" s="501"/>
      <c r="F91" s="501"/>
      <c r="G91" s="501"/>
      <c r="H91" s="484"/>
      <c r="I91" s="520"/>
      <c r="J91" s="520"/>
      <c r="K91" s="502"/>
      <c r="L91" s="448"/>
    </row>
    <row r="92" spans="1:12" s="446" customFormat="1" ht="12" customHeight="1">
      <c r="A92" s="520" t="s">
        <v>501</v>
      </c>
      <c r="B92" s="505"/>
      <c r="C92" s="505"/>
      <c r="D92" s="505"/>
      <c r="E92" s="505"/>
      <c r="F92" s="505"/>
      <c r="G92" s="505"/>
      <c r="H92" s="503"/>
      <c r="I92" s="504"/>
      <c r="J92" s="505"/>
      <c r="K92" s="505"/>
      <c r="L92" s="448"/>
    </row>
    <row r="93" spans="1:12" s="446" customFormat="1">
      <c r="A93" s="505"/>
      <c r="B93" s="505"/>
      <c r="C93" s="505"/>
      <c r="D93" s="505"/>
      <c r="E93" s="505"/>
      <c r="F93" s="505"/>
      <c r="G93" s="505"/>
      <c r="H93" s="506"/>
      <c r="I93" s="507"/>
      <c r="J93" s="507"/>
      <c r="K93" s="507"/>
      <c r="L93" s="448"/>
    </row>
    <row r="94" spans="1:12" s="446" customFormat="1">
      <c r="A94" s="508" t="s">
        <v>228</v>
      </c>
      <c r="B94" s="509"/>
      <c r="C94" s="509"/>
      <c r="D94" s="509"/>
      <c r="E94" s="509"/>
      <c r="F94" s="509"/>
      <c r="G94" s="509"/>
      <c r="H94" s="510"/>
      <c r="I94" s="511"/>
      <c r="J94" s="511"/>
      <c r="K94" s="525" t="s">
        <v>229</v>
      </c>
      <c r="L94" s="448"/>
    </row>
    <row r="95" spans="1:12" s="446" customFormat="1" ht="12" customHeight="1">
      <c r="A95" s="707" t="s">
        <v>502</v>
      </c>
      <c r="B95" s="711"/>
      <c r="C95" s="711"/>
      <c r="D95" s="711"/>
      <c r="E95" s="711"/>
      <c r="F95" s="711"/>
      <c r="G95" s="711"/>
      <c r="H95" s="506"/>
      <c r="I95" s="512" t="s">
        <v>231</v>
      </c>
      <c r="J95" s="512"/>
      <c r="K95" s="513" t="s">
        <v>232</v>
      </c>
      <c r="L95" s="448"/>
    </row>
    <row r="96" spans="1:12" s="446" customFormat="1" ht="12" customHeight="1">
      <c r="A96" s="520"/>
      <c r="B96" s="520"/>
      <c r="C96" s="514"/>
      <c r="D96" s="520"/>
      <c r="E96" s="520"/>
      <c r="F96" s="712"/>
      <c r="G96" s="711"/>
      <c r="H96" s="506"/>
      <c r="I96" s="515"/>
      <c r="J96" s="516"/>
      <c r="K96" s="516"/>
      <c r="L96" s="448"/>
    </row>
    <row r="97" spans="1:12" s="446" customFormat="1">
      <c r="A97" s="508" t="s">
        <v>233</v>
      </c>
      <c r="B97" s="508"/>
      <c r="C97" s="508"/>
      <c r="D97" s="508"/>
      <c r="E97" s="508"/>
      <c r="F97" s="508"/>
      <c r="G97" s="508"/>
      <c r="H97" s="506"/>
      <c r="I97" s="511"/>
      <c r="J97" s="511"/>
      <c r="K97" s="525" t="s">
        <v>234</v>
      </c>
      <c r="L97" s="448"/>
    </row>
    <row r="98" spans="1:12" s="446" customFormat="1" ht="24.75" customHeight="1">
      <c r="A98" s="713" t="s">
        <v>503</v>
      </c>
      <c r="B98" s="714"/>
      <c r="C98" s="714"/>
      <c r="D98" s="714"/>
      <c r="E98" s="714"/>
      <c r="F98" s="714"/>
      <c r="G98" s="714"/>
      <c r="H98" s="510"/>
      <c r="I98" s="512" t="s">
        <v>231</v>
      </c>
      <c r="J98" s="517"/>
      <c r="K98" s="517" t="s">
        <v>232</v>
      </c>
      <c r="L98" s="448"/>
    </row>
    <row r="99" spans="1:12" s="450" customFormat="1" ht="12.75" customHeight="1">
      <c r="A99" s="527"/>
      <c r="B99" s="527"/>
      <c r="C99" s="527"/>
      <c r="D99" s="527"/>
      <c r="E99" s="527"/>
      <c r="F99" s="527"/>
      <c r="G99" s="527"/>
      <c r="H99" s="476"/>
      <c r="I99" s="527"/>
      <c r="J99" s="527"/>
      <c r="K99" s="527"/>
    </row>
  </sheetData>
  <mergeCells count="22"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G6:K6"/>
    <mergeCell ref="G5:K5"/>
    <mergeCell ref="G7:K7"/>
    <mergeCell ref="G8:K8"/>
    <mergeCell ref="A9:K9"/>
    <mergeCell ref="A11:K11"/>
    <mergeCell ref="H25:H28"/>
    <mergeCell ref="I25:K25"/>
    <mergeCell ref="I26:K26"/>
    <mergeCell ref="I27:I28"/>
    <mergeCell ref="J27:K27"/>
    <mergeCell ref="G12:K12"/>
  </mergeCells>
  <printOptions horizontalCentered="1"/>
  <pageMargins left="0" right="0" top="0" bottom="0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B57" sqref="B57"/>
    </sheetView>
  </sheetViews>
  <sheetFormatPr defaultRowHeight="12.75"/>
  <cols>
    <col min="1" max="1" width="11" style="202" customWidth="1"/>
    <col min="2" max="2" width="29.7109375" style="202" customWidth="1"/>
    <col min="3" max="3" width="9.28515625" style="202" customWidth="1"/>
    <col min="4" max="4" width="9.140625" style="202" customWidth="1"/>
    <col min="5" max="5" width="8.85546875" style="202" customWidth="1"/>
    <col min="6" max="6" width="8.28515625" style="202" customWidth="1"/>
    <col min="7" max="7" width="9.42578125" style="202" customWidth="1"/>
    <col min="8" max="8" width="11.140625" style="202" customWidth="1"/>
    <col min="9" max="16384" width="9.140625" style="202"/>
  </cols>
  <sheetData>
    <row r="1" spans="1:10">
      <c r="F1" s="718" t="s">
        <v>409</v>
      </c>
      <c r="G1" s="718"/>
      <c r="H1" s="718"/>
      <c r="I1" s="430"/>
    </row>
    <row r="2" spans="1:10">
      <c r="A2" s="431"/>
      <c r="F2" s="718" t="s">
        <v>254</v>
      </c>
      <c r="G2" s="718"/>
      <c r="H2" s="718"/>
      <c r="I2" s="430"/>
    </row>
    <row r="3" spans="1:10">
      <c r="F3" s="718" t="s">
        <v>255</v>
      </c>
      <c r="G3" s="718"/>
      <c r="H3" s="718"/>
      <c r="I3" s="430"/>
    </row>
    <row r="4" spans="1:10">
      <c r="F4" s="718" t="s">
        <v>410</v>
      </c>
      <c r="G4" s="718"/>
      <c r="H4" s="718"/>
      <c r="I4" s="430"/>
    </row>
    <row r="5" spans="1:10">
      <c r="A5" s="209"/>
      <c r="B5" s="209"/>
      <c r="C5" s="209"/>
      <c r="D5" s="209"/>
      <c r="F5" s="432" t="s">
        <v>411</v>
      </c>
      <c r="G5" s="432"/>
      <c r="H5" s="432"/>
      <c r="I5" s="432"/>
    </row>
    <row r="6" spans="1:10">
      <c r="A6" s="209"/>
      <c r="B6" s="209"/>
      <c r="C6" s="209"/>
      <c r="D6" s="209"/>
      <c r="F6" s="432"/>
      <c r="G6" s="432"/>
      <c r="H6" s="432"/>
      <c r="I6" s="430"/>
    </row>
    <row r="7" spans="1:10">
      <c r="A7" s="736" t="s">
        <v>412</v>
      </c>
      <c r="B7" s="736"/>
      <c r="C7" s="736"/>
      <c r="D7" s="736"/>
      <c r="E7" s="209"/>
      <c r="F7" s="209"/>
      <c r="G7" s="209"/>
      <c r="H7" s="209"/>
    </row>
    <row r="8" spans="1:10">
      <c r="A8" s="581" t="s">
        <v>258</v>
      </c>
      <c r="B8" s="581"/>
      <c r="C8" s="581"/>
      <c r="D8" s="581"/>
      <c r="E8" s="433"/>
      <c r="F8" s="433"/>
      <c r="G8" s="433"/>
      <c r="H8" s="433"/>
      <c r="I8" s="209"/>
    </row>
    <row r="9" spans="1:10">
      <c r="A9" s="216"/>
      <c r="B9" s="216"/>
      <c r="C9" s="216"/>
      <c r="D9" s="433"/>
      <c r="E9" s="433"/>
      <c r="F9" s="433"/>
      <c r="G9" s="433"/>
      <c r="H9" s="433"/>
    </row>
    <row r="11" spans="1:10">
      <c r="A11" s="732" t="s">
        <v>413</v>
      </c>
      <c r="B11" s="732"/>
      <c r="C11" s="732"/>
      <c r="D11" s="732"/>
      <c r="E11" s="732"/>
      <c r="F11" s="732"/>
      <c r="G11" s="732"/>
      <c r="H11" s="732"/>
    </row>
    <row r="12" spans="1:10">
      <c r="B12" s="431"/>
      <c r="C12" s="431"/>
      <c r="D12" s="431"/>
      <c r="E12" s="431"/>
      <c r="F12" s="431"/>
      <c r="G12" s="431"/>
      <c r="H12" s="431"/>
    </row>
    <row r="13" spans="1:10">
      <c r="B13" s="179">
        <v>44292</v>
      </c>
      <c r="C13" s="434"/>
      <c r="D13" s="209"/>
      <c r="E13" s="209"/>
      <c r="F13" s="733" t="s">
        <v>414</v>
      </c>
      <c r="G13" s="733"/>
      <c r="H13" s="733"/>
      <c r="J13" s="435"/>
    </row>
    <row r="14" spans="1:10">
      <c r="B14" s="175" t="s">
        <v>303</v>
      </c>
      <c r="C14" s="436"/>
    </row>
    <row r="16" spans="1:10">
      <c r="A16" s="209"/>
      <c r="B16" s="209"/>
      <c r="C16" s="734" t="s">
        <v>415</v>
      </c>
      <c r="D16" s="734"/>
      <c r="E16" s="734"/>
      <c r="F16" s="437"/>
      <c r="G16" s="735" t="s">
        <v>306</v>
      </c>
      <c r="H16" s="735"/>
    </row>
    <row r="17" spans="1:12" ht="12.75" customHeight="1">
      <c r="A17" s="722" t="s">
        <v>28</v>
      </c>
      <c r="B17" s="725" t="s">
        <v>29</v>
      </c>
      <c r="C17" s="728" t="s">
        <v>416</v>
      </c>
      <c r="D17" s="731" t="s">
        <v>417</v>
      </c>
      <c r="E17" s="731"/>
      <c r="F17" s="731"/>
      <c r="G17" s="731"/>
      <c r="H17" s="731"/>
      <c r="I17" s="209"/>
      <c r="J17" s="209"/>
      <c r="K17" s="209"/>
      <c r="L17" s="209"/>
    </row>
    <row r="18" spans="1:12" ht="14.25" customHeight="1">
      <c r="A18" s="723"/>
      <c r="B18" s="726"/>
      <c r="C18" s="729"/>
      <c r="D18" s="719" t="s">
        <v>418</v>
      </c>
      <c r="E18" s="719" t="s">
        <v>419</v>
      </c>
      <c r="F18" s="719" t="s">
        <v>420</v>
      </c>
      <c r="G18" s="719" t="s">
        <v>421</v>
      </c>
      <c r="H18" s="719" t="s">
        <v>422</v>
      </c>
      <c r="I18" s="209"/>
      <c r="J18" s="209"/>
      <c r="K18" s="209"/>
      <c r="L18" s="209"/>
    </row>
    <row r="19" spans="1:12" ht="9.75" customHeight="1">
      <c r="A19" s="723"/>
      <c r="B19" s="726"/>
      <c r="C19" s="729"/>
      <c r="D19" s="719"/>
      <c r="E19" s="719"/>
      <c r="F19" s="719"/>
      <c r="G19" s="719"/>
      <c r="H19" s="720"/>
      <c r="I19" s="209"/>
      <c r="J19" s="209"/>
      <c r="K19" s="209"/>
      <c r="L19" s="209"/>
    </row>
    <row r="20" spans="1:12" ht="12.75" customHeight="1">
      <c r="A20" s="723"/>
      <c r="B20" s="726"/>
      <c r="C20" s="729"/>
      <c r="D20" s="719"/>
      <c r="E20" s="719"/>
      <c r="F20" s="719"/>
      <c r="G20" s="719"/>
      <c r="H20" s="720"/>
      <c r="I20" s="209"/>
      <c r="J20" s="209"/>
      <c r="K20" s="209"/>
      <c r="L20" s="209"/>
    </row>
    <row r="21" spans="1:12" ht="12.75" customHeight="1">
      <c r="A21" s="724"/>
      <c r="B21" s="727"/>
      <c r="C21" s="730"/>
      <c r="D21" s="309" t="s">
        <v>236</v>
      </c>
      <c r="E21" s="309" t="s">
        <v>247</v>
      </c>
      <c r="F21" s="309" t="s">
        <v>249</v>
      </c>
      <c r="G21" s="309" t="s">
        <v>251</v>
      </c>
      <c r="H21" s="438" t="s">
        <v>423</v>
      </c>
      <c r="I21" s="209"/>
      <c r="J21" s="209"/>
      <c r="K21" s="209"/>
      <c r="L21" s="209"/>
    </row>
    <row r="22" spans="1:12" ht="14.1" customHeight="1">
      <c r="A22" s="439" t="s">
        <v>424</v>
      </c>
      <c r="B22" s="438" t="s">
        <v>40</v>
      </c>
      <c r="C22" s="440">
        <f>(D22+E22+F22+G22+H22)</f>
        <v>99244.77</v>
      </c>
      <c r="D22" s="441">
        <f>19594.94+3011.51+25637.66-97.28</f>
        <v>48146.83</v>
      </c>
      <c r="E22" s="442"/>
      <c r="F22" s="441">
        <f>9944.43+2149.54+39306.73-302.76</f>
        <v>51097.94</v>
      </c>
      <c r="G22" s="441"/>
      <c r="H22" s="442"/>
      <c r="I22" s="209"/>
      <c r="J22" s="209"/>
    </row>
    <row r="23" spans="1:12" ht="14.1" customHeight="1">
      <c r="A23" s="230"/>
      <c r="B23" s="438" t="s">
        <v>425</v>
      </c>
      <c r="C23" s="440"/>
      <c r="D23" s="441"/>
      <c r="E23" s="442"/>
      <c r="F23" s="442"/>
      <c r="G23" s="442"/>
      <c r="H23" s="442"/>
      <c r="I23" s="209"/>
    </row>
    <row r="24" spans="1:12" ht="14.1" customHeight="1">
      <c r="A24" s="230"/>
      <c r="B24" s="438" t="s">
        <v>426</v>
      </c>
      <c r="C24" s="440">
        <f>(D24+E24+F24+G24+H24)</f>
        <v>15919.960000000003</v>
      </c>
      <c r="D24" s="441">
        <f>2579.11+295.69+3592.26</f>
        <v>6467.06</v>
      </c>
      <c r="E24" s="442"/>
      <c r="F24" s="442">
        <f>1739.83+411.76+7301.31</f>
        <v>9452.9000000000015</v>
      </c>
      <c r="G24" s="442"/>
      <c r="H24" s="442"/>
      <c r="I24" s="209"/>
    </row>
    <row r="25" spans="1:12" ht="14.1" customHeight="1">
      <c r="A25" s="230" t="s">
        <v>427</v>
      </c>
      <c r="B25" s="438" t="s">
        <v>428</v>
      </c>
      <c r="C25" s="440">
        <f>(D25+E25+F25+G25+H25)</f>
        <v>1634.4</v>
      </c>
      <c r="D25" s="441">
        <f>334.21+52.2+411.15</f>
        <v>797.56</v>
      </c>
      <c r="E25" s="442"/>
      <c r="F25" s="442">
        <f>148.24+30.63+657.97</f>
        <v>836.84</v>
      </c>
      <c r="G25" s="442"/>
      <c r="H25" s="442"/>
      <c r="I25" s="209"/>
    </row>
    <row r="26" spans="1:12" ht="14.1" customHeight="1">
      <c r="A26" s="230" t="s">
        <v>429</v>
      </c>
      <c r="B26" s="438" t="s">
        <v>430</v>
      </c>
      <c r="C26" s="440">
        <f>(D26+E26+F26+G26+H26)</f>
        <v>11331.889999999998</v>
      </c>
      <c r="D26" s="441">
        <f>D27+D28+D29+D30+D31+D32+D33+D34+D35+D36+D37+D43+D44+D45</f>
        <v>10546.979999999998</v>
      </c>
      <c r="E26" s="441">
        <f>E27+E28+E29+E30+E31+E32+E33+E34+E35+E36+E37+E43+E44+E45</f>
        <v>0</v>
      </c>
      <c r="F26" s="441">
        <f>F27+F28+F29+F30+F31+F32+F33+F34+F35+F36+F37+F43+F44+F45</f>
        <v>51.66</v>
      </c>
      <c r="G26" s="441">
        <f>G27+G28+G29+G30+G31+G32+G33+G34+G35+G36+G37+G43+G44+G45</f>
        <v>733.25</v>
      </c>
      <c r="H26" s="441">
        <f>H27+H28+H29+H30+H31+H32+H33+H34+H35+H36+H37+H43+H44+H45</f>
        <v>0</v>
      </c>
      <c r="I26" s="209"/>
    </row>
    <row r="27" spans="1:12" ht="14.1" customHeight="1">
      <c r="A27" s="230" t="s">
        <v>431</v>
      </c>
      <c r="B27" s="438" t="s">
        <v>432</v>
      </c>
      <c r="C27" s="440">
        <f>(D27+E27+F27+G27+H27)</f>
        <v>1320.06</v>
      </c>
      <c r="D27" s="442">
        <f>248.66+179.8+158.35</f>
        <v>586.81000000000006</v>
      </c>
      <c r="E27" s="442"/>
      <c r="F27" s="442"/>
      <c r="G27" s="441">
        <f>733.25</f>
        <v>733.25</v>
      </c>
      <c r="H27" s="442"/>
      <c r="I27" s="209"/>
    </row>
    <row r="28" spans="1:12" ht="14.1" customHeight="1">
      <c r="A28" s="230" t="s">
        <v>433</v>
      </c>
      <c r="B28" s="438" t="s">
        <v>434</v>
      </c>
      <c r="C28" s="440">
        <f t="shared" ref="C28:C34" si="0">(D28+E28+F28+G28+H28)</f>
        <v>0</v>
      </c>
      <c r="D28" s="442"/>
      <c r="E28" s="442"/>
      <c r="F28" s="442"/>
      <c r="G28" s="441"/>
      <c r="H28" s="442"/>
      <c r="I28" s="209"/>
    </row>
    <row r="29" spans="1:12" ht="14.1" customHeight="1">
      <c r="A29" s="230" t="s">
        <v>435</v>
      </c>
      <c r="B29" s="438" t="s">
        <v>436</v>
      </c>
      <c r="C29" s="440">
        <f t="shared" si="0"/>
        <v>183.98000000000002</v>
      </c>
      <c r="D29" s="442">
        <f>30.48+14.52+81.54+57.44</f>
        <v>183.98000000000002</v>
      </c>
      <c r="E29" s="442"/>
      <c r="F29" s="442"/>
      <c r="G29" s="442"/>
      <c r="H29" s="442"/>
      <c r="I29" s="209"/>
    </row>
    <row r="30" spans="1:12" ht="14.1" customHeight="1">
      <c r="A30" s="230" t="s">
        <v>437</v>
      </c>
      <c r="B30" s="438" t="s">
        <v>438</v>
      </c>
      <c r="C30" s="440">
        <f t="shared" si="0"/>
        <v>573.73</v>
      </c>
      <c r="D30" s="441">
        <f>406.05+167.68</f>
        <v>573.73</v>
      </c>
      <c r="E30" s="442"/>
      <c r="F30" s="442"/>
      <c r="G30" s="442"/>
      <c r="H30" s="442"/>
      <c r="I30" s="209"/>
    </row>
    <row r="31" spans="1:12" ht="14.1" customHeight="1">
      <c r="A31" s="230" t="s">
        <v>439</v>
      </c>
      <c r="B31" s="438" t="s">
        <v>440</v>
      </c>
      <c r="C31" s="440">
        <f t="shared" si="0"/>
        <v>135</v>
      </c>
      <c r="D31" s="441">
        <f>55+26+54</f>
        <v>135</v>
      </c>
      <c r="E31" s="442"/>
      <c r="F31" s="442"/>
      <c r="G31" s="442"/>
      <c r="H31" s="442"/>
      <c r="I31" s="209"/>
    </row>
    <row r="32" spans="1:12" ht="14.1" customHeight="1">
      <c r="A32" s="230" t="s">
        <v>441</v>
      </c>
      <c r="B32" s="438" t="s">
        <v>50</v>
      </c>
      <c r="C32" s="440">
        <f t="shared" si="0"/>
        <v>0</v>
      </c>
      <c r="D32" s="441"/>
      <c r="E32" s="442"/>
      <c r="F32" s="441"/>
      <c r="G32" s="442"/>
      <c r="H32" s="442"/>
      <c r="I32" s="209"/>
    </row>
    <row r="33" spans="1:9">
      <c r="A33" s="230" t="s">
        <v>442</v>
      </c>
      <c r="B33" s="438" t="s">
        <v>51</v>
      </c>
      <c r="C33" s="440">
        <f t="shared" si="0"/>
        <v>0</v>
      </c>
      <c r="D33" s="441"/>
      <c r="E33" s="442"/>
      <c r="F33" s="441"/>
      <c r="G33" s="442"/>
      <c r="H33" s="442"/>
      <c r="I33" s="209"/>
    </row>
    <row r="34" spans="1:9">
      <c r="A34" s="230" t="s">
        <v>443</v>
      </c>
      <c r="B34" s="438" t="s">
        <v>444</v>
      </c>
      <c r="C34" s="440">
        <f t="shared" si="0"/>
        <v>0</v>
      </c>
      <c r="D34" s="441"/>
      <c r="E34" s="442"/>
      <c r="F34" s="441"/>
      <c r="G34" s="442"/>
      <c r="H34" s="442"/>
      <c r="I34" s="209"/>
    </row>
    <row r="35" spans="1:9">
      <c r="A35" s="230" t="s">
        <v>445</v>
      </c>
      <c r="B35" s="443" t="s">
        <v>446</v>
      </c>
      <c r="C35" s="440">
        <f>(D35+E35+F35+G35+H35)</f>
        <v>48.54</v>
      </c>
      <c r="D35" s="441">
        <f>48.54</f>
        <v>48.54</v>
      </c>
      <c r="E35" s="442"/>
      <c r="F35" s="441"/>
      <c r="G35" s="442"/>
      <c r="H35" s="442"/>
      <c r="I35" s="209"/>
    </row>
    <row r="36" spans="1:9">
      <c r="A36" s="230" t="s">
        <v>447</v>
      </c>
      <c r="B36" s="438" t="s">
        <v>54</v>
      </c>
      <c r="C36" s="440">
        <f>(D36+E36+F36+G36+H36)</f>
        <v>22.62</v>
      </c>
      <c r="D36" s="441"/>
      <c r="E36" s="442"/>
      <c r="F36" s="441">
        <f>0.58+0.58+21.46</f>
        <v>22.62</v>
      </c>
      <c r="G36" s="442"/>
      <c r="H36" s="442"/>
      <c r="I36" s="209"/>
    </row>
    <row r="37" spans="1:9">
      <c r="A37" s="230" t="s">
        <v>448</v>
      </c>
      <c r="B37" s="438" t="s">
        <v>449</v>
      </c>
      <c r="C37" s="440">
        <f>(D37+E37+F37+G37+H37)</f>
        <v>8874.39</v>
      </c>
      <c r="D37" s="441">
        <f>(D39+D40+D41+D42)</f>
        <v>8874.39</v>
      </c>
      <c r="E37" s="441">
        <f>(E39+E40+E41+E42)</f>
        <v>0</v>
      </c>
      <c r="F37" s="441">
        <f>(F39+F40+F41+F42)</f>
        <v>0</v>
      </c>
      <c r="G37" s="441">
        <f>(G39+G40+G41+G42)</f>
        <v>0</v>
      </c>
      <c r="H37" s="441">
        <f>(H39+H40+H41+H42)</f>
        <v>0</v>
      </c>
      <c r="I37" s="209"/>
    </row>
    <row r="38" spans="1:9">
      <c r="A38" s="439"/>
      <c r="B38" s="438" t="s">
        <v>425</v>
      </c>
      <c r="C38" s="440"/>
      <c r="D38" s="442"/>
      <c r="E38" s="442"/>
      <c r="F38" s="442"/>
      <c r="G38" s="442"/>
      <c r="H38" s="442"/>
      <c r="I38" s="209"/>
    </row>
    <row r="39" spans="1:9">
      <c r="A39" s="230"/>
      <c r="B39" s="438" t="s">
        <v>450</v>
      </c>
      <c r="C39" s="440">
        <f t="shared" ref="C39:C54" si="1">(D39+E39+F39+G39+H39)</f>
        <v>8680.25</v>
      </c>
      <c r="D39" s="442">
        <f>1698.38+6981.87</f>
        <v>8680.25</v>
      </c>
      <c r="E39" s="442"/>
      <c r="F39" s="442"/>
      <c r="G39" s="442"/>
      <c r="H39" s="442"/>
      <c r="I39" s="209"/>
    </row>
    <row r="40" spans="1:9">
      <c r="A40" s="230"/>
      <c r="B40" s="438" t="s">
        <v>451</v>
      </c>
      <c r="C40" s="440">
        <f t="shared" si="1"/>
        <v>0</v>
      </c>
      <c r="D40" s="441"/>
      <c r="E40" s="442"/>
      <c r="F40" s="442"/>
      <c r="G40" s="442"/>
      <c r="H40" s="442"/>
      <c r="I40" s="209"/>
    </row>
    <row r="41" spans="1:9">
      <c r="A41" s="230"/>
      <c r="B41" s="438" t="s">
        <v>452</v>
      </c>
      <c r="C41" s="440">
        <f t="shared" si="1"/>
        <v>194.14</v>
      </c>
      <c r="D41" s="441">
        <f>99.76+11.92+82.46</f>
        <v>194.14</v>
      </c>
      <c r="E41" s="442"/>
      <c r="F41" s="442"/>
      <c r="G41" s="442"/>
      <c r="H41" s="442"/>
      <c r="I41" s="209"/>
    </row>
    <row r="42" spans="1:9">
      <c r="A42" s="230"/>
      <c r="B42" s="438" t="s">
        <v>453</v>
      </c>
      <c r="C42" s="440">
        <f t="shared" si="1"/>
        <v>0</v>
      </c>
      <c r="D42" s="441"/>
      <c r="E42" s="442"/>
      <c r="F42" s="442"/>
      <c r="G42" s="442"/>
      <c r="H42" s="442"/>
      <c r="I42" s="209"/>
    </row>
    <row r="43" spans="1:9" ht="22.5">
      <c r="A43" s="230" t="s">
        <v>454</v>
      </c>
      <c r="B43" s="443" t="s">
        <v>57</v>
      </c>
      <c r="C43" s="440">
        <f t="shared" si="1"/>
        <v>107.35999999999999</v>
      </c>
      <c r="D43" s="441">
        <f>78.32</f>
        <v>78.319999999999993</v>
      </c>
      <c r="E43" s="442"/>
      <c r="F43" s="442">
        <v>29.04</v>
      </c>
      <c r="G43" s="442"/>
      <c r="H43" s="442"/>
      <c r="I43" s="209"/>
    </row>
    <row r="44" spans="1:9">
      <c r="A44" s="230" t="s">
        <v>455</v>
      </c>
      <c r="B44" s="443" t="s">
        <v>58</v>
      </c>
      <c r="C44" s="440">
        <f t="shared" si="1"/>
        <v>0</v>
      </c>
      <c r="D44" s="441"/>
      <c r="E44" s="442"/>
      <c r="F44" s="442"/>
      <c r="G44" s="442"/>
      <c r="H44" s="442"/>
      <c r="I44" s="209"/>
    </row>
    <row r="45" spans="1:9">
      <c r="A45" s="439" t="s">
        <v>456</v>
      </c>
      <c r="B45" s="438" t="s">
        <v>59</v>
      </c>
      <c r="C45" s="440">
        <f t="shared" si="1"/>
        <v>66.210000000000008</v>
      </c>
      <c r="D45" s="441">
        <f>26.77+21.05+9.63+8.76</f>
        <v>66.210000000000008</v>
      </c>
      <c r="E45" s="441"/>
      <c r="F45" s="441"/>
      <c r="G45" s="441"/>
      <c r="H45" s="441"/>
      <c r="I45" s="209"/>
    </row>
    <row r="46" spans="1:9">
      <c r="A46" s="230" t="s">
        <v>457</v>
      </c>
      <c r="B46" s="438" t="s">
        <v>110</v>
      </c>
      <c r="C46" s="440">
        <f t="shared" si="1"/>
        <v>1165.9299999999998</v>
      </c>
      <c r="D46" s="442">
        <f>277+488.89+97.28</f>
        <v>863.17</v>
      </c>
      <c r="E46" s="442"/>
      <c r="F46" s="442">
        <f>302.76</f>
        <v>302.76</v>
      </c>
      <c r="G46" s="442"/>
      <c r="H46" s="442"/>
      <c r="I46" s="209"/>
    </row>
    <row r="47" spans="1:9" hidden="1">
      <c r="A47" s="230"/>
      <c r="B47" s="438"/>
      <c r="C47" s="440">
        <f t="shared" si="1"/>
        <v>0</v>
      </c>
      <c r="D47" s="441"/>
      <c r="E47" s="442"/>
      <c r="F47" s="442"/>
      <c r="G47" s="442"/>
      <c r="H47" s="442"/>
      <c r="I47" s="209"/>
    </row>
    <row r="48" spans="1:9" hidden="1">
      <c r="A48" s="230"/>
      <c r="B48" s="438"/>
      <c r="C48" s="440">
        <f t="shared" si="1"/>
        <v>0</v>
      </c>
      <c r="D48" s="441"/>
      <c r="E48" s="442"/>
      <c r="F48" s="442"/>
      <c r="G48" s="442"/>
      <c r="H48" s="442"/>
      <c r="I48" s="209"/>
    </row>
    <row r="49" spans="1:9" hidden="1">
      <c r="A49" s="230"/>
      <c r="B49" s="438"/>
      <c r="C49" s="440">
        <f t="shared" si="1"/>
        <v>0</v>
      </c>
      <c r="D49" s="441"/>
      <c r="E49" s="442"/>
      <c r="F49" s="442"/>
      <c r="G49" s="442"/>
      <c r="H49" s="442"/>
      <c r="I49" s="209"/>
    </row>
    <row r="50" spans="1:9" hidden="1">
      <c r="A50" s="230"/>
      <c r="B50" s="438"/>
      <c r="C50" s="440">
        <f t="shared" si="1"/>
        <v>0</v>
      </c>
      <c r="D50" s="441"/>
      <c r="E50" s="442"/>
      <c r="F50" s="441"/>
      <c r="G50" s="442"/>
      <c r="H50" s="442"/>
      <c r="I50" s="209"/>
    </row>
    <row r="51" spans="1:9" hidden="1">
      <c r="A51" s="230"/>
      <c r="B51" s="438"/>
      <c r="C51" s="440">
        <f t="shared" si="1"/>
        <v>0</v>
      </c>
      <c r="D51" s="441"/>
      <c r="E51" s="442"/>
      <c r="F51" s="441"/>
      <c r="G51" s="442"/>
      <c r="H51" s="442"/>
      <c r="I51" s="209"/>
    </row>
    <row r="52" spans="1:9" hidden="1">
      <c r="A52" s="230"/>
      <c r="B52" s="438"/>
      <c r="C52" s="440">
        <f t="shared" si="1"/>
        <v>0</v>
      </c>
      <c r="D52" s="441"/>
      <c r="E52" s="442"/>
      <c r="F52" s="441"/>
      <c r="G52" s="442"/>
      <c r="H52" s="442"/>
      <c r="I52" s="209"/>
    </row>
    <row r="53" spans="1:9" hidden="1">
      <c r="A53" s="230"/>
      <c r="B53" s="438"/>
      <c r="C53" s="440">
        <f t="shared" si="1"/>
        <v>0</v>
      </c>
      <c r="D53" s="441"/>
      <c r="E53" s="442"/>
      <c r="F53" s="441"/>
      <c r="G53" s="442"/>
      <c r="H53" s="442"/>
      <c r="I53" s="209"/>
    </row>
    <row r="54" spans="1:9" hidden="1">
      <c r="A54" s="230"/>
      <c r="B54" s="444"/>
      <c r="C54" s="440">
        <f t="shared" si="1"/>
        <v>0</v>
      </c>
      <c r="D54" s="441"/>
      <c r="E54" s="442"/>
      <c r="F54" s="442"/>
      <c r="G54" s="442"/>
      <c r="H54" s="442"/>
      <c r="I54" s="209"/>
    </row>
    <row r="55" spans="1:9">
      <c r="A55" s="445" t="s">
        <v>458</v>
      </c>
      <c r="B55" s="230"/>
      <c r="C55" s="440">
        <f>(D55+E55+F55+G55+H55)</f>
        <v>113376.98999999999</v>
      </c>
      <c r="D55" s="440">
        <f>(D22++D25+D26+D46+D47+D48+D49+D50+D51+D52+D53+D54)</f>
        <v>60354.539999999994</v>
      </c>
      <c r="E55" s="440">
        <f>(E22++E25+E26+E46+E47+E48+E49+E50+E51+E52+E53+E54)</f>
        <v>0</v>
      </c>
      <c r="F55" s="440">
        <f>(F22++F25+F26+F46+F47+F48+F49+F50+F51+F52+F53+F54)</f>
        <v>52289.200000000004</v>
      </c>
      <c r="G55" s="440">
        <f>(G22++G25+G26+G46+G47+G48+G49+G50+G51+G52+G53+G54)</f>
        <v>733.25</v>
      </c>
      <c r="H55" s="440">
        <f>(H22++H25+H26+H46+H47+H48+H49+H50+H51+H52+H53+H54)</f>
        <v>0</v>
      </c>
      <c r="I55" s="209"/>
    </row>
    <row r="56" spans="1:9">
      <c r="I56" s="209"/>
    </row>
    <row r="57" spans="1:9">
      <c r="I57" s="209"/>
    </row>
    <row r="58" spans="1:9">
      <c r="A58" s="209"/>
      <c r="H58" s="209"/>
      <c r="I58" s="209"/>
    </row>
    <row r="59" spans="1:9">
      <c r="A59" s="721" t="s">
        <v>228</v>
      </c>
      <c r="B59" s="721"/>
      <c r="C59" s="637"/>
      <c r="D59" s="637"/>
      <c r="E59" s="209"/>
      <c r="F59" s="637" t="s">
        <v>229</v>
      </c>
      <c r="G59" s="637"/>
      <c r="H59" s="637"/>
      <c r="I59" s="209"/>
    </row>
    <row r="60" spans="1:9">
      <c r="C60" s="581" t="s">
        <v>459</v>
      </c>
      <c r="D60" s="581"/>
      <c r="E60" s="717" t="s">
        <v>460</v>
      </c>
      <c r="F60" s="717"/>
      <c r="G60" s="717"/>
      <c r="H60" s="717"/>
      <c r="I60" s="209"/>
    </row>
    <row r="61" spans="1:9">
      <c r="C61" s="433"/>
      <c r="D61" s="433"/>
      <c r="E61" s="433"/>
      <c r="F61" s="433"/>
      <c r="G61" s="433"/>
      <c r="H61" s="433"/>
      <c r="I61" s="209"/>
    </row>
    <row r="62" spans="1:9">
      <c r="A62" s="718" t="s">
        <v>291</v>
      </c>
      <c r="B62" s="718"/>
      <c r="C62" s="637"/>
      <c r="D62" s="637"/>
      <c r="E62" s="209"/>
      <c r="F62" s="637" t="s">
        <v>234</v>
      </c>
      <c r="G62" s="637"/>
      <c r="H62" s="637"/>
      <c r="I62" s="209"/>
    </row>
    <row r="63" spans="1:9">
      <c r="B63" s="209"/>
      <c r="C63" s="581" t="s">
        <v>459</v>
      </c>
      <c r="D63" s="581"/>
      <c r="E63" s="717" t="s">
        <v>460</v>
      </c>
      <c r="F63" s="717"/>
      <c r="G63" s="717"/>
      <c r="H63" s="717"/>
    </row>
    <row r="64" spans="1:9">
      <c r="B64" s="209"/>
      <c r="C64" s="433"/>
      <c r="D64" s="433"/>
      <c r="E64" s="433"/>
      <c r="F64" s="433"/>
      <c r="G64" s="716"/>
      <c r="H64" s="716"/>
    </row>
  </sheetData>
  <mergeCells count="30">
    <mergeCell ref="F1:H1"/>
    <mergeCell ref="F2:H2"/>
    <mergeCell ref="F3:H3"/>
    <mergeCell ref="F4:H4"/>
    <mergeCell ref="A7:D7"/>
    <mergeCell ref="A8:D8"/>
    <mergeCell ref="A11:H11"/>
    <mergeCell ref="F13:H13"/>
    <mergeCell ref="C16:E16"/>
    <mergeCell ref="G16:H16"/>
    <mergeCell ref="E18:E20"/>
    <mergeCell ref="F18:F20"/>
    <mergeCell ref="G18:G20"/>
    <mergeCell ref="H18:H20"/>
    <mergeCell ref="A59:B59"/>
    <mergeCell ref="C59:D59"/>
    <mergeCell ref="F59:H59"/>
    <mergeCell ref="A17:A21"/>
    <mergeCell ref="B17:B21"/>
    <mergeCell ref="C17:C21"/>
    <mergeCell ref="D17:H17"/>
    <mergeCell ref="D18:D20"/>
    <mergeCell ref="G64:H64"/>
    <mergeCell ref="C60:D60"/>
    <mergeCell ref="E60:H60"/>
    <mergeCell ref="A62:B62"/>
    <mergeCell ref="C62:D62"/>
    <mergeCell ref="F62:H62"/>
    <mergeCell ref="C63:D63"/>
    <mergeCell ref="E63:H63"/>
  </mergeCells>
  <printOptions horizontalCentered="1"/>
  <pageMargins left="0" right="0" top="0" bottom="0" header="0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7"/>
  <sheetViews>
    <sheetView workbookViewId="0">
      <selection activeCell="C15" sqref="C15"/>
    </sheetView>
  </sheetViews>
  <sheetFormatPr defaultRowHeight="15"/>
  <cols>
    <col min="1" max="1" width="6.28515625" style="173" customWidth="1"/>
    <col min="2" max="2" width="41.85546875" style="173" customWidth="1"/>
    <col min="3" max="3" width="26.5703125" style="173" customWidth="1"/>
    <col min="4" max="4" width="7.5703125" style="173" customWidth="1"/>
    <col min="5" max="16384" width="9.140625" style="173"/>
  </cols>
  <sheetData>
    <row r="2" spans="1:3">
      <c r="A2" s="636" t="s">
        <v>368</v>
      </c>
      <c r="B2" s="636"/>
      <c r="C2" s="636"/>
    </row>
    <row r="3" spans="1:3">
      <c r="B3" s="581" t="s">
        <v>258</v>
      </c>
      <c r="C3" s="581"/>
    </row>
    <row r="5" spans="1:3" ht="15.75">
      <c r="A5" s="398" t="s">
        <v>383</v>
      </c>
      <c r="B5" s="398"/>
      <c r="C5" s="398"/>
    </row>
    <row r="7" spans="1:3">
      <c r="A7" s="174"/>
      <c r="B7" s="403">
        <v>44293</v>
      </c>
      <c r="C7" s="200"/>
    </row>
    <row r="8" spans="1:3">
      <c r="A8" s="738" t="s">
        <v>303</v>
      </c>
      <c r="B8" s="738"/>
      <c r="C8" s="180"/>
    </row>
    <row r="10" spans="1:3" ht="26.25">
      <c r="A10" s="399" t="s">
        <v>30</v>
      </c>
      <c r="B10" s="400" t="s">
        <v>369</v>
      </c>
      <c r="C10" s="400" t="s">
        <v>370</v>
      </c>
    </row>
    <row r="11" spans="1:3">
      <c r="A11" s="235" t="s">
        <v>371</v>
      </c>
      <c r="B11" s="235" t="s">
        <v>372</v>
      </c>
      <c r="C11" s="404">
        <v>0.56999999999999995</v>
      </c>
    </row>
    <row r="12" spans="1:3">
      <c r="A12" s="235" t="s">
        <v>373</v>
      </c>
      <c r="B12" s="235" t="s">
        <v>374</v>
      </c>
      <c r="C12" s="404">
        <v>0.5</v>
      </c>
    </row>
    <row r="13" spans="1:3">
      <c r="A13" s="401" t="s">
        <v>375</v>
      </c>
      <c r="B13" s="235" t="s">
        <v>376</v>
      </c>
      <c r="C13" s="404">
        <v>0.12</v>
      </c>
    </row>
    <row r="14" spans="1:3">
      <c r="A14" s="235" t="s">
        <v>377</v>
      </c>
      <c r="B14" s="235" t="s">
        <v>378</v>
      </c>
      <c r="C14" s="404">
        <v>0.25</v>
      </c>
    </row>
    <row r="15" spans="1:3">
      <c r="A15" s="235" t="s">
        <v>384</v>
      </c>
      <c r="B15" s="235" t="s">
        <v>408</v>
      </c>
      <c r="C15" s="404">
        <v>0.25</v>
      </c>
    </row>
    <row r="16" spans="1:3">
      <c r="A16" s="405"/>
      <c r="B16" s="405"/>
      <c r="C16" s="405"/>
    </row>
    <row r="17" spans="1:3">
      <c r="A17" s="405"/>
      <c r="B17" s="405"/>
      <c r="C17" s="405"/>
    </row>
    <row r="18" spans="1:3">
      <c r="A18" s="405"/>
      <c r="B18" s="405"/>
      <c r="C18" s="405"/>
    </row>
    <row r="19" spans="1:3">
      <c r="A19" s="405"/>
      <c r="B19" s="405"/>
      <c r="C19" s="405"/>
    </row>
    <row r="20" spans="1:3">
      <c r="A20" s="405"/>
      <c r="B20" s="405"/>
      <c r="C20" s="405"/>
    </row>
    <row r="21" spans="1:3">
      <c r="A21" s="405"/>
      <c r="B21" s="405"/>
      <c r="C21" s="405"/>
    </row>
    <row r="22" spans="1:3">
      <c r="A22" s="405"/>
      <c r="B22" s="405"/>
      <c r="C22" s="405"/>
    </row>
    <row r="23" spans="1:3">
      <c r="A23" s="405"/>
      <c r="B23" s="405"/>
      <c r="C23" s="405"/>
    </row>
    <row r="24" spans="1:3">
      <c r="A24" s="405"/>
      <c r="B24" s="405"/>
      <c r="C24" s="405"/>
    </row>
    <row r="25" spans="1:3">
      <c r="A25" s="405"/>
      <c r="B25" s="405"/>
      <c r="C25" s="405"/>
    </row>
    <row r="26" spans="1:3">
      <c r="A26" s="405"/>
      <c r="B26" s="405"/>
      <c r="C26" s="405"/>
    </row>
    <row r="27" spans="1:3">
      <c r="A27" s="405"/>
      <c r="B27" s="405"/>
      <c r="C27" s="405"/>
    </row>
    <row r="28" spans="1:3">
      <c r="A28" s="739" t="s">
        <v>227</v>
      </c>
      <c r="B28" s="740"/>
      <c r="C28" s="402">
        <f>SUM(C11:C27)</f>
        <v>1.69</v>
      </c>
    </row>
    <row r="31" spans="1:3">
      <c r="A31" s="737" t="s">
        <v>379</v>
      </c>
      <c r="B31" s="737"/>
      <c r="C31" s="241" t="s">
        <v>229</v>
      </c>
    </row>
    <row r="32" spans="1:3">
      <c r="B32" s="180" t="s">
        <v>231</v>
      </c>
      <c r="C32" s="180" t="s">
        <v>380</v>
      </c>
    </row>
    <row r="34" spans="1:3">
      <c r="A34" s="737" t="s">
        <v>381</v>
      </c>
      <c r="B34" s="737"/>
      <c r="C34" s="241" t="s">
        <v>234</v>
      </c>
    </row>
    <row r="35" spans="1:3">
      <c r="B35" s="180" t="s">
        <v>231</v>
      </c>
      <c r="C35" s="180" t="s">
        <v>380</v>
      </c>
    </row>
    <row r="37" spans="1:3">
      <c r="C37" s="202" t="s">
        <v>382</v>
      </c>
    </row>
  </sheetData>
  <mergeCells count="6">
    <mergeCell ref="A34:B34"/>
    <mergeCell ref="A2:C2"/>
    <mergeCell ref="B3:C3"/>
    <mergeCell ref="A8:B8"/>
    <mergeCell ref="A28:B28"/>
    <mergeCell ref="A31:B31"/>
  </mergeCells>
  <printOptions horizontalCentered="1"/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6" workbookViewId="0">
      <selection activeCell="G361" sqref="G36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2" style="1" customWidth="1"/>
    <col min="11" max="11" width="12.42578125" style="1" customWidth="1"/>
    <col min="12" max="12" width="11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/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238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/>
      <c r="J25" s="143"/>
      <c r="K25" s="144"/>
      <c r="L25" s="144"/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14900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14900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14900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14900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14900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64"/>
      <c r="R45" s="164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13400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1500</v>
      </c>
      <c r="J60" s="57">
        <v>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55.5" customHeight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6800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27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6800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6800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6800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6800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6800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21700</v>
      </c>
      <c r="J360" s="90">
        <f>SUM(J30+J176)</f>
        <v>0</v>
      </c>
      <c r="K360" s="90">
        <f>SUM(K30+K176)</f>
        <v>0</v>
      </c>
      <c r="L360" s="90">
        <f>SUM(L30+L176)</f>
        <v>0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7" workbookViewId="0">
      <selection activeCell="H34" sqref="H34"/>
    </sheetView>
  </sheetViews>
  <sheetFormatPr defaultRowHeight="12"/>
  <cols>
    <col min="1" max="1" width="23.42578125" style="263" customWidth="1"/>
    <col min="2" max="2" width="7.85546875" style="263" customWidth="1"/>
    <col min="3" max="3" width="8.140625" style="263" customWidth="1"/>
    <col min="4" max="4" width="8.5703125" style="263" customWidth="1"/>
    <col min="5" max="5" width="7.5703125" style="263" customWidth="1"/>
    <col min="6" max="7" width="7.42578125" style="263" customWidth="1"/>
    <col min="8" max="8" width="9.28515625" style="263" customWidth="1"/>
    <col min="9" max="9" width="8.140625" style="263" customWidth="1"/>
    <col min="10" max="10" width="7.42578125" style="263" customWidth="1"/>
    <col min="11" max="11" width="8.140625" style="263" customWidth="1"/>
    <col min="12" max="12" width="8.85546875" style="263" customWidth="1"/>
    <col min="13" max="13" width="10.140625" style="263" customWidth="1"/>
    <col min="14" max="14" width="9.140625" style="263"/>
    <col min="15" max="15" width="7.140625" style="263" customWidth="1"/>
    <col min="16" max="16" width="7.5703125" style="263" customWidth="1"/>
    <col min="17" max="17" width="9.5703125" style="263" customWidth="1"/>
    <col min="18" max="18" width="8.28515625" style="263" customWidth="1"/>
    <col min="19" max="19" width="10.7109375" style="263" customWidth="1"/>
    <col min="20" max="16384" width="9.140625" style="263"/>
  </cols>
  <sheetData>
    <row r="1" spans="1:27" ht="12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743" t="s">
        <v>320</v>
      </c>
      <c r="O1" s="743"/>
      <c r="P1" s="743"/>
      <c r="Q1" s="743"/>
      <c r="R1" s="743"/>
      <c r="S1" s="743"/>
    </row>
    <row r="2" spans="1:27" ht="18" customHeight="1">
      <c r="A2" s="262"/>
      <c r="B2" s="744" t="s">
        <v>321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3"/>
      <c r="O2" s="743"/>
      <c r="P2" s="743"/>
      <c r="Q2" s="743"/>
      <c r="R2" s="743"/>
      <c r="S2" s="743"/>
    </row>
    <row r="3" spans="1:27" ht="9.75" customHeight="1">
      <c r="A3" s="262"/>
      <c r="B3" s="262"/>
      <c r="C3" s="262"/>
      <c r="D3" s="262"/>
      <c r="E3" s="262"/>
      <c r="F3" s="262"/>
      <c r="G3" s="262"/>
      <c r="H3" s="262" t="s">
        <v>322</v>
      </c>
      <c r="I3" s="264"/>
      <c r="J3" s="264"/>
      <c r="K3" s="264"/>
      <c r="L3" s="264"/>
      <c r="M3" s="264"/>
      <c r="N3" s="265"/>
      <c r="O3" s="265"/>
      <c r="P3" s="265"/>
      <c r="Q3" s="265"/>
      <c r="R3" s="265"/>
      <c r="S3" s="265"/>
    </row>
    <row r="4" spans="1:27" ht="0.75" customHeight="1">
      <c r="A4" s="262"/>
      <c r="B4" s="262"/>
      <c r="C4" s="262"/>
      <c r="D4" s="262"/>
      <c r="E4" s="262"/>
      <c r="F4" s="262"/>
      <c r="G4" s="262"/>
      <c r="H4" s="262"/>
      <c r="I4" s="264"/>
      <c r="J4" s="264"/>
      <c r="K4" s="264"/>
      <c r="L4" s="264"/>
      <c r="M4" s="264"/>
      <c r="N4" s="265"/>
      <c r="O4" s="265"/>
      <c r="P4" s="265"/>
      <c r="Q4" s="265"/>
      <c r="R4" s="265"/>
      <c r="S4" s="265"/>
      <c r="U4" s="266"/>
      <c r="V4" s="266"/>
      <c r="W4" s="266"/>
    </row>
    <row r="5" spans="1:27" ht="26.25" customHeight="1">
      <c r="A5" s="745" t="s">
        <v>385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266"/>
      <c r="U5" s="266"/>
      <c r="V5" s="266"/>
    </row>
    <row r="6" spans="1:27" ht="3" customHeight="1">
      <c r="A6" s="267"/>
      <c r="B6" s="267"/>
      <c r="C6" s="267"/>
      <c r="D6" s="267"/>
      <c r="E6" s="267"/>
      <c r="F6" s="267"/>
      <c r="G6" s="267"/>
      <c r="H6" s="267"/>
      <c r="I6" s="267"/>
      <c r="J6" s="746"/>
      <c r="K6" s="746"/>
      <c r="L6" s="746"/>
      <c r="M6" s="746"/>
      <c r="N6" s="267"/>
      <c r="O6" s="267"/>
      <c r="P6" s="267"/>
      <c r="Q6" s="267"/>
      <c r="R6" s="267"/>
      <c r="S6" s="267"/>
    </row>
    <row r="7" spans="1:27" ht="12" customHeight="1">
      <c r="A7" s="268"/>
      <c r="B7" s="268"/>
      <c r="C7" s="268"/>
      <c r="D7" s="747">
        <v>44293</v>
      </c>
      <c r="E7" s="746"/>
      <c r="F7" s="746"/>
      <c r="G7" s="746"/>
      <c r="H7" s="746"/>
      <c r="I7" s="746"/>
      <c r="J7" s="746"/>
      <c r="K7" s="746"/>
      <c r="L7" s="746"/>
      <c r="M7" s="269"/>
      <c r="N7" s="268"/>
      <c r="O7" s="268"/>
      <c r="P7" s="268"/>
      <c r="Q7" s="268"/>
      <c r="R7" s="268"/>
      <c r="S7" s="268"/>
    </row>
    <row r="8" spans="1:27" ht="8.25" customHeight="1">
      <c r="A8" s="268"/>
      <c r="B8" s="268"/>
      <c r="C8" s="268"/>
      <c r="D8" s="268"/>
      <c r="E8" s="748" t="s">
        <v>323</v>
      </c>
      <c r="F8" s="748"/>
      <c r="G8" s="748"/>
      <c r="H8" s="748"/>
      <c r="I8" s="748"/>
      <c r="J8" s="748"/>
      <c r="K8" s="748"/>
      <c r="L8" s="748"/>
      <c r="M8" s="269"/>
      <c r="N8" s="268"/>
      <c r="O8" s="268"/>
      <c r="P8" s="268"/>
      <c r="Q8" s="268"/>
      <c r="R8" s="268"/>
      <c r="S8" s="268"/>
    </row>
    <row r="9" spans="1:27" ht="0.75" customHeight="1">
      <c r="A9" s="270"/>
      <c r="B9" s="271"/>
      <c r="C9" s="271"/>
      <c r="D9" s="271"/>
      <c r="E9" s="271"/>
      <c r="F9" s="271"/>
      <c r="G9" s="271"/>
      <c r="H9" s="272"/>
      <c r="I9" s="272"/>
      <c r="J9" s="749"/>
      <c r="K9" s="749"/>
      <c r="L9" s="262"/>
      <c r="M9" s="262"/>
      <c r="N9" s="268"/>
      <c r="O9" s="268"/>
      <c r="P9" s="268"/>
      <c r="Q9" s="268"/>
      <c r="R9" s="268"/>
      <c r="S9" s="268"/>
    </row>
    <row r="10" spans="1:27" ht="12.75" customHeight="1">
      <c r="A10" s="272"/>
      <c r="B10" s="750" t="s">
        <v>324</v>
      </c>
      <c r="C10" s="751"/>
      <c r="D10" s="273" t="s">
        <v>325</v>
      </c>
      <c r="E10" s="274"/>
      <c r="F10" s="275"/>
      <c r="G10" s="275"/>
      <c r="H10" s="272"/>
      <c r="I10" s="272"/>
      <c r="J10" s="752"/>
      <c r="K10" s="752"/>
      <c r="L10" s="262"/>
      <c r="M10" s="262"/>
      <c r="N10" s="262"/>
      <c r="O10" s="262"/>
      <c r="P10" s="262"/>
      <c r="Q10" s="276"/>
      <c r="R10" s="276"/>
      <c r="S10" s="276"/>
    </row>
    <row r="11" spans="1:27" ht="21.75" customHeight="1">
      <c r="A11" s="277" t="s">
        <v>326</v>
      </c>
      <c r="B11" s="278" t="s">
        <v>327</v>
      </c>
      <c r="C11" s="278" t="s">
        <v>328</v>
      </c>
      <c r="D11" s="279" t="s">
        <v>329</v>
      </c>
      <c r="E11" s="280" t="s">
        <v>330</v>
      </c>
      <c r="F11" s="281"/>
      <c r="G11" s="275"/>
      <c r="H11" s="272"/>
      <c r="I11" s="272"/>
      <c r="J11" s="282"/>
      <c r="K11" s="282"/>
      <c r="L11" s="262"/>
      <c r="M11" s="262"/>
      <c r="N11" s="262"/>
      <c r="O11" s="262"/>
      <c r="P11" s="262"/>
      <c r="Q11" s="276"/>
      <c r="R11" s="276"/>
      <c r="S11" s="276"/>
    </row>
    <row r="12" spans="1:27" ht="14.25" customHeight="1">
      <c r="A12" s="283" t="s">
        <v>331</v>
      </c>
      <c r="B12" s="284">
        <v>1</v>
      </c>
      <c r="C12" s="284">
        <v>1</v>
      </c>
      <c r="D12" s="285" t="s">
        <v>332</v>
      </c>
      <c r="E12" s="286" t="s">
        <v>332</v>
      </c>
      <c r="F12" s="271"/>
      <c r="G12" s="271"/>
      <c r="H12" s="272"/>
      <c r="I12" s="287" t="s">
        <v>333</v>
      </c>
      <c r="J12" s="753" t="s">
        <v>15</v>
      </c>
      <c r="K12" s="753"/>
      <c r="L12" s="753"/>
      <c r="M12" s="753"/>
      <c r="N12" s="753"/>
      <c r="O12" s="753"/>
      <c r="P12" s="749"/>
      <c r="Q12" s="749"/>
      <c r="R12" s="741">
        <v>1</v>
      </c>
      <c r="S12" s="742"/>
    </row>
    <row r="13" spans="1:27" ht="14.25" customHeight="1">
      <c r="A13" s="283" t="s">
        <v>334</v>
      </c>
      <c r="B13" s="288">
        <v>15</v>
      </c>
      <c r="C13" s="288">
        <v>15</v>
      </c>
      <c r="D13" s="289">
        <v>15</v>
      </c>
      <c r="E13" s="290">
        <v>15</v>
      </c>
      <c r="F13" s="291"/>
      <c r="G13" s="291"/>
      <c r="H13" s="272"/>
      <c r="I13" s="754"/>
      <c r="J13" s="754"/>
      <c r="K13" s="754"/>
      <c r="L13" s="754"/>
      <c r="M13" s="754"/>
      <c r="N13" s="754"/>
      <c r="O13" s="754"/>
      <c r="P13" s="262"/>
      <c r="Q13" s="276"/>
      <c r="R13" s="276"/>
      <c r="S13" s="276"/>
    </row>
    <row r="14" spans="1:27" ht="14.25" customHeight="1">
      <c r="A14" s="283" t="s">
        <v>335</v>
      </c>
      <c r="B14" s="288">
        <v>255</v>
      </c>
      <c r="C14" s="288">
        <v>257</v>
      </c>
      <c r="D14" s="288">
        <v>255</v>
      </c>
      <c r="E14" s="290">
        <v>257</v>
      </c>
      <c r="F14" s="291"/>
      <c r="G14" s="291"/>
      <c r="H14" s="272"/>
      <c r="I14" s="292" t="s">
        <v>336</v>
      </c>
      <c r="J14" s="292"/>
      <c r="K14" s="293"/>
      <c r="L14" s="293"/>
      <c r="M14" s="294"/>
      <c r="N14" s="272"/>
      <c r="O14" s="272"/>
      <c r="P14" s="295">
        <v>9</v>
      </c>
      <c r="Q14" s="295">
        <v>2</v>
      </c>
      <c r="R14" s="296">
        <v>1</v>
      </c>
      <c r="S14" s="296">
        <v>1</v>
      </c>
    </row>
    <row r="15" spans="1:27" ht="4.5" customHeight="1" thickBot="1">
      <c r="A15" s="297"/>
      <c r="B15" s="298"/>
      <c r="C15" s="298"/>
      <c r="D15" s="299"/>
      <c r="E15" s="292"/>
      <c r="F15" s="292"/>
      <c r="G15" s="292"/>
      <c r="H15" s="294"/>
      <c r="I15" s="272"/>
      <c r="J15" s="272"/>
      <c r="K15" s="272"/>
      <c r="L15" s="262"/>
      <c r="M15" s="300"/>
      <c r="N15" s="262"/>
      <c r="O15" s="262"/>
      <c r="P15" s="262"/>
      <c r="Q15" s="300"/>
      <c r="R15" s="300"/>
      <c r="S15" s="300"/>
    </row>
    <row r="16" spans="1:27" ht="13.5" customHeight="1">
      <c r="A16" s="755" t="s">
        <v>337</v>
      </c>
      <c r="B16" s="757" t="s">
        <v>338</v>
      </c>
      <c r="C16" s="758"/>
      <c r="D16" s="758"/>
      <c r="E16" s="758"/>
      <c r="F16" s="758"/>
      <c r="G16" s="759"/>
      <c r="H16" s="760" t="s">
        <v>339</v>
      </c>
      <c r="I16" s="761"/>
      <c r="J16" s="761"/>
      <c r="K16" s="761"/>
      <c r="L16" s="762"/>
      <c r="M16" s="760" t="s">
        <v>340</v>
      </c>
      <c r="N16" s="761"/>
      <c r="O16" s="761"/>
      <c r="P16" s="761"/>
      <c r="Q16" s="761"/>
      <c r="R16" s="761"/>
      <c r="S16" s="762"/>
      <c r="U16" s="301"/>
      <c r="V16" s="302"/>
      <c r="W16" s="302"/>
      <c r="X16" s="302"/>
      <c r="Y16" s="302"/>
      <c r="Z16" s="302"/>
      <c r="AA16" s="302"/>
    </row>
    <row r="17" spans="1:27" ht="13.5" customHeight="1">
      <c r="A17" s="756"/>
      <c r="B17" s="763" t="s">
        <v>341</v>
      </c>
      <c r="C17" s="764"/>
      <c r="D17" s="764"/>
      <c r="E17" s="765" t="s">
        <v>324</v>
      </c>
      <c r="F17" s="766"/>
      <c r="G17" s="767"/>
      <c r="H17" s="768" t="s">
        <v>342</v>
      </c>
      <c r="I17" s="769" t="s">
        <v>343</v>
      </c>
      <c r="J17" s="769" t="s">
        <v>344</v>
      </c>
      <c r="K17" s="774" t="s">
        <v>345</v>
      </c>
      <c r="L17" s="775" t="s">
        <v>346</v>
      </c>
      <c r="M17" s="768" t="s">
        <v>342</v>
      </c>
      <c r="N17" s="769" t="s">
        <v>343</v>
      </c>
      <c r="O17" s="769" t="s">
        <v>344</v>
      </c>
      <c r="P17" s="774" t="s">
        <v>347</v>
      </c>
      <c r="Q17" s="769" t="s">
        <v>348</v>
      </c>
      <c r="R17" s="769" t="s">
        <v>349</v>
      </c>
      <c r="S17" s="770" t="s">
        <v>346</v>
      </c>
      <c r="U17" s="301"/>
      <c r="V17" s="302"/>
      <c r="W17" s="302"/>
      <c r="X17" s="302"/>
      <c r="Y17" s="302"/>
      <c r="Z17" s="302"/>
      <c r="AA17" s="302"/>
    </row>
    <row r="18" spans="1:27" ht="70.5" customHeight="1">
      <c r="A18" s="756"/>
      <c r="B18" s="303" t="s">
        <v>327</v>
      </c>
      <c r="C18" s="304" t="s">
        <v>350</v>
      </c>
      <c r="D18" s="304" t="s">
        <v>351</v>
      </c>
      <c r="E18" s="305" t="s">
        <v>327</v>
      </c>
      <c r="F18" s="304" t="s">
        <v>350</v>
      </c>
      <c r="G18" s="306" t="s">
        <v>352</v>
      </c>
      <c r="H18" s="768"/>
      <c r="I18" s="769"/>
      <c r="J18" s="769"/>
      <c r="K18" s="774"/>
      <c r="L18" s="775"/>
      <c r="M18" s="768"/>
      <c r="N18" s="769"/>
      <c r="O18" s="769"/>
      <c r="P18" s="774"/>
      <c r="Q18" s="769"/>
      <c r="R18" s="769"/>
      <c r="S18" s="771"/>
    </row>
    <row r="19" spans="1:27" ht="10.5" customHeight="1">
      <c r="A19" s="307">
        <v>1</v>
      </c>
      <c r="B19" s="308">
        <v>2</v>
      </c>
      <c r="C19" s="309">
        <v>3</v>
      </c>
      <c r="D19" s="309">
        <v>4</v>
      </c>
      <c r="E19" s="310">
        <v>5</v>
      </c>
      <c r="F19" s="309">
        <v>6</v>
      </c>
      <c r="G19" s="311">
        <v>7</v>
      </c>
      <c r="H19" s="312">
        <v>8</v>
      </c>
      <c r="I19" s="310">
        <v>9</v>
      </c>
      <c r="J19" s="310">
        <v>10</v>
      </c>
      <c r="K19" s="310">
        <v>11</v>
      </c>
      <c r="L19" s="313">
        <v>12</v>
      </c>
      <c r="M19" s="312">
        <v>13</v>
      </c>
      <c r="N19" s="310">
        <v>14</v>
      </c>
      <c r="O19" s="310">
        <v>15</v>
      </c>
      <c r="P19" s="310">
        <v>16</v>
      </c>
      <c r="Q19" s="310">
        <v>17</v>
      </c>
      <c r="R19" s="310">
        <v>18</v>
      </c>
      <c r="S19" s="313">
        <v>19</v>
      </c>
    </row>
    <row r="20" spans="1:27" ht="21" customHeight="1">
      <c r="A20" s="314" t="s">
        <v>353</v>
      </c>
      <c r="B20" s="429">
        <v>2</v>
      </c>
      <c r="C20" s="316">
        <v>2</v>
      </c>
      <c r="D20" s="316">
        <v>2</v>
      </c>
      <c r="E20" s="317">
        <v>2</v>
      </c>
      <c r="F20" s="316">
        <v>2</v>
      </c>
      <c r="G20" s="318">
        <v>2</v>
      </c>
      <c r="H20" s="319">
        <v>11850</v>
      </c>
      <c r="I20" s="316">
        <v>1800</v>
      </c>
      <c r="J20" s="316"/>
      <c r="K20" s="316"/>
      <c r="L20" s="320">
        <f t="shared" ref="L20:L39" si="0">SUM(H20:K20)</f>
        <v>13650</v>
      </c>
      <c r="M20" s="319">
        <f>5406.36-901.06+3796.87-75.35</f>
        <v>8226.8199999999979</v>
      </c>
      <c r="N20" s="316">
        <f>901.06+75.35</f>
        <v>976.41</v>
      </c>
      <c r="O20" s="316"/>
      <c r="P20" s="316"/>
      <c r="Q20" s="316"/>
      <c r="R20" s="316"/>
      <c r="S20" s="320">
        <f t="shared" ref="S20:S39" si="1">SUM(M20:R20)</f>
        <v>9203.2299999999977</v>
      </c>
    </row>
    <row r="21" spans="1:27" ht="14.25" customHeight="1">
      <c r="A21" s="321" t="s">
        <v>354</v>
      </c>
      <c r="B21" s="319">
        <v>2</v>
      </c>
      <c r="C21" s="316">
        <v>2</v>
      </c>
      <c r="D21" s="316">
        <v>2</v>
      </c>
      <c r="E21" s="317">
        <v>2</v>
      </c>
      <c r="F21" s="316">
        <v>2</v>
      </c>
      <c r="G21" s="318">
        <v>2</v>
      </c>
      <c r="H21" s="319">
        <v>11850</v>
      </c>
      <c r="I21" s="316">
        <v>1800</v>
      </c>
      <c r="J21" s="316"/>
      <c r="K21" s="316"/>
      <c r="L21" s="320">
        <f t="shared" si="0"/>
        <v>13650</v>
      </c>
      <c r="M21" s="319">
        <f>M20</f>
        <v>8226.8199999999979</v>
      </c>
      <c r="N21" s="316">
        <f>N20</f>
        <v>976.41</v>
      </c>
      <c r="O21" s="316"/>
      <c r="P21" s="316"/>
      <c r="Q21" s="316"/>
      <c r="R21" s="316"/>
      <c r="S21" s="320">
        <f t="shared" si="1"/>
        <v>9203.2299999999977</v>
      </c>
    </row>
    <row r="22" spans="1:27" ht="14.25" customHeight="1">
      <c r="A22" s="323" t="s">
        <v>355</v>
      </c>
      <c r="B22" s="319">
        <v>21.18</v>
      </c>
      <c r="C22" s="316">
        <v>21.18</v>
      </c>
      <c r="D22" s="316">
        <v>21.18</v>
      </c>
      <c r="E22" s="317">
        <v>20.61</v>
      </c>
      <c r="F22" s="316">
        <v>20.61</v>
      </c>
      <c r="G22" s="318">
        <v>20.61</v>
      </c>
      <c r="H22" s="319">
        <v>78950</v>
      </c>
      <c r="I22" s="316"/>
      <c r="J22" s="316"/>
      <c r="K22" s="316"/>
      <c r="L22" s="320">
        <f t="shared" si="0"/>
        <v>78950</v>
      </c>
      <c r="M22" s="319">
        <f>59482.9</f>
        <v>59482.9</v>
      </c>
      <c r="N22" s="316"/>
      <c r="O22" s="316"/>
      <c r="P22" s="316"/>
      <c r="Q22" s="317"/>
      <c r="R22" s="317"/>
      <c r="S22" s="320">
        <f t="shared" si="1"/>
        <v>59482.9</v>
      </c>
    </row>
    <row r="23" spans="1:27" ht="14.25" customHeight="1">
      <c r="A23" s="321" t="s">
        <v>354</v>
      </c>
      <c r="B23" s="319">
        <v>21.18</v>
      </c>
      <c r="C23" s="316">
        <v>21.18</v>
      </c>
      <c r="D23" s="316">
        <v>21.18</v>
      </c>
      <c r="E23" s="316">
        <v>20.61</v>
      </c>
      <c r="F23" s="316">
        <v>20.61</v>
      </c>
      <c r="G23" s="316">
        <v>20.61</v>
      </c>
      <c r="H23" s="319">
        <v>78950</v>
      </c>
      <c r="I23" s="316"/>
      <c r="J23" s="316"/>
      <c r="K23" s="316"/>
      <c r="L23" s="320">
        <f t="shared" si="0"/>
        <v>78950</v>
      </c>
      <c r="M23" s="319">
        <f>M22</f>
        <v>59482.9</v>
      </c>
      <c r="N23" s="316"/>
      <c r="O23" s="316"/>
      <c r="P23" s="316"/>
      <c r="Q23" s="317"/>
      <c r="R23" s="317"/>
      <c r="S23" s="320">
        <f t="shared" si="1"/>
        <v>59482.9</v>
      </c>
    </row>
    <row r="24" spans="1:27" ht="14.25" customHeight="1">
      <c r="A24" s="324" t="s">
        <v>356</v>
      </c>
      <c r="B24" s="331">
        <v>5.98</v>
      </c>
      <c r="C24" s="326">
        <v>5.98</v>
      </c>
      <c r="D24" s="327">
        <v>5.98</v>
      </c>
      <c r="E24" s="328">
        <v>5.98</v>
      </c>
      <c r="F24" s="326">
        <v>5.98</v>
      </c>
      <c r="G24" s="329">
        <v>5.98</v>
      </c>
      <c r="H24" s="319">
        <v>22000</v>
      </c>
      <c r="I24" s="326"/>
      <c r="J24" s="326"/>
      <c r="K24" s="327"/>
      <c r="L24" s="320">
        <f t="shared" si="0"/>
        <v>22000</v>
      </c>
      <c r="M24" s="319">
        <f>6455.54+3613.1+5105.23</f>
        <v>15173.869999999999</v>
      </c>
      <c r="N24" s="326"/>
      <c r="O24" s="326"/>
      <c r="P24" s="326"/>
      <c r="Q24" s="328"/>
      <c r="R24" s="328"/>
      <c r="S24" s="320">
        <f t="shared" si="1"/>
        <v>15173.869999999999</v>
      </c>
    </row>
    <row r="25" spans="1:27" ht="14.25" customHeight="1">
      <c r="A25" s="330" t="s">
        <v>357</v>
      </c>
      <c r="B25" s="331">
        <f>3.75-1.75</f>
        <v>2</v>
      </c>
      <c r="C25" s="326">
        <v>2</v>
      </c>
      <c r="D25" s="327">
        <v>2</v>
      </c>
      <c r="E25" s="328">
        <v>2</v>
      </c>
      <c r="F25" s="326">
        <v>2</v>
      </c>
      <c r="G25" s="329">
        <v>2</v>
      </c>
      <c r="H25" s="319">
        <v>9000</v>
      </c>
      <c r="I25" s="326"/>
      <c r="J25" s="326"/>
      <c r="K25" s="327"/>
      <c r="L25" s="320">
        <f t="shared" si="0"/>
        <v>9000</v>
      </c>
      <c r="M25" s="319">
        <f>6455.54</f>
        <v>6455.54</v>
      </c>
      <c r="N25" s="326"/>
      <c r="O25" s="326"/>
      <c r="P25" s="326"/>
      <c r="Q25" s="328"/>
      <c r="R25" s="328"/>
      <c r="S25" s="320">
        <f t="shared" si="1"/>
        <v>6455.54</v>
      </c>
    </row>
    <row r="26" spans="1:27" ht="14.25" customHeight="1">
      <c r="A26" s="332" t="s">
        <v>358</v>
      </c>
      <c r="B26" s="331">
        <v>3.37</v>
      </c>
      <c r="C26" s="326">
        <v>3.62</v>
      </c>
      <c r="D26" s="327">
        <v>3.45</v>
      </c>
      <c r="E26" s="328">
        <v>3.25</v>
      </c>
      <c r="F26" s="326">
        <v>3.5</v>
      </c>
      <c r="G26" s="329">
        <v>3.33</v>
      </c>
      <c r="H26" s="319">
        <v>11000</v>
      </c>
      <c r="I26" s="326"/>
      <c r="J26" s="326"/>
      <c r="K26" s="327"/>
      <c r="L26" s="320">
        <f t="shared" si="0"/>
        <v>11000</v>
      </c>
      <c r="M26" s="319">
        <f>1224.84+2647.92+2082.16+1936.38</f>
        <v>7891.3</v>
      </c>
      <c r="N26" s="326"/>
      <c r="O26" s="326"/>
      <c r="P26" s="326"/>
      <c r="Q26" s="328"/>
      <c r="R26" s="328"/>
      <c r="S26" s="320">
        <f t="shared" si="1"/>
        <v>7891.3</v>
      </c>
    </row>
    <row r="27" spans="1:27" ht="14.25" customHeight="1">
      <c r="A27" s="330" t="s">
        <v>357</v>
      </c>
      <c r="B27" s="331">
        <v>1.75</v>
      </c>
      <c r="C27" s="326">
        <v>2</v>
      </c>
      <c r="D27" s="327">
        <v>1.83</v>
      </c>
      <c r="E27" s="328">
        <v>1.75</v>
      </c>
      <c r="F27" s="326">
        <v>2</v>
      </c>
      <c r="G27" s="329">
        <v>1.83</v>
      </c>
      <c r="H27" s="319">
        <v>4500</v>
      </c>
      <c r="I27" s="326"/>
      <c r="J27" s="326"/>
      <c r="K27" s="327"/>
      <c r="L27" s="320">
        <f t="shared" si="0"/>
        <v>4500</v>
      </c>
      <c r="M27" s="319">
        <f>2647.92+2082.16-294.9</f>
        <v>4435.18</v>
      </c>
      <c r="N27" s="326"/>
      <c r="O27" s="326"/>
      <c r="P27" s="326"/>
      <c r="Q27" s="328"/>
      <c r="R27" s="328"/>
      <c r="S27" s="320">
        <f t="shared" si="1"/>
        <v>4435.18</v>
      </c>
    </row>
    <row r="28" spans="1:27" ht="14.25" customHeight="1">
      <c r="A28" s="324" t="s">
        <v>359</v>
      </c>
      <c r="B28" s="331">
        <v>1.5</v>
      </c>
      <c r="C28" s="326">
        <v>1.5</v>
      </c>
      <c r="D28" s="327">
        <v>1.5</v>
      </c>
      <c r="E28" s="328">
        <v>1</v>
      </c>
      <c r="F28" s="326">
        <v>1</v>
      </c>
      <c r="G28" s="329">
        <v>1</v>
      </c>
      <c r="H28" s="319">
        <v>2000</v>
      </c>
      <c r="I28" s="326"/>
      <c r="J28" s="326"/>
      <c r="K28" s="327"/>
      <c r="L28" s="320">
        <f t="shared" si="0"/>
        <v>2000</v>
      </c>
      <c r="M28" s="319">
        <f>1741.68</f>
        <v>1741.68</v>
      </c>
      <c r="N28" s="326"/>
      <c r="O28" s="326"/>
      <c r="P28" s="326"/>
      <c r="Q28" s="328"/>
      <c r="R28" s="328"/>
      <c r="S28" s="320">
        <f t="shared" si="1"/>
        <v>1741.68</v>
      </c>
    </row>
    <row r="29" spans="1:27" ht="14.25" customHeight="1">
      <c r="A29" s="330" t="s">
        <v>357</v>
      </c>
      <c r="B29" s="331">
        <v>1.5</v>
      </c>
      <c r="C29" s="326">
        <v>1.5</v>
      </c>
      <c r="D29" s="327">
        <v>1.5</v>
      </c>
      <c r="E29" s="328">
        <v>1</v>
      </c>
      <c r="F29" s="326">
        <v>1</v>
      </c>
      <c r="G29" s="329">
        <v>1</v>
      </c>
      <c r="H29" s="319">
        <v>2000</v>
      </c>
      <c r="I29" s="326"/>
      <c r="J29" s="326"/>
      <c r="K29" s="327"/>
      <c r="L29" s="320">
        <f t="shared" si="0"/>
        <v>2000</v>
      </c>
      <c r="M29" s="319">
        <f>1741.68</f>
        <v>1741.68</v>
      </c>
      <c r="N29" s="326"/>
      <c r="O29" s="326"/>
      <c r="P29" s="326"/>
      <c r="Q29" s="328"/>
      <c r="R29" s="328"/>
      <c r="S29" s="320">
        <f t="shared" si="1"/>
        <v>1741.68</v>
      </c>
    </row>
    <row r="30" spans="1:27" ht="14.25" customHeight="1">
      <c r="A30" s="333" t="s">
        <v>360</v>
      </c>
      <c r="B30" s="331">
        <v>1</v>
      </c>
      <c r="C30" s="326">
        <v>1</v>
      </c>
      <c r="D30" s="327">
        <v>1</v>
      </c>
      <c r="E30" s="328">
        <v>1</v>
      </c>
      <c r="F30" s="326">
        <v>1</v>
      </c>
      <c r="G30" s="329">
        <v>1</v>
      </c>
      <c r="H30" s="319">
        <v>1500</v>
      </c>
      <c r="I30" s="326"/>
      <c r="J30" s="326"/>
      <c r="K30" s="327"/>
      <c r="L30" s="320">
        <f t="shared" si="0"/>
        <v>1500</v>
      </c>
      <c r="M30" s="319">
        <f>1484.29-116.01</f>
        <v>1368.28</v>
      </c>
      <c r="N30" s="326"/>
      <c r="O30" s="326"/>
      <c r="P30" s="326"/>
      <c r="Q30" s="328"/>
      <c r="R30" s="328"/>
      <c r="S30" s="320">
        <f t="shared" si="1"/>
        <v>1368.28</v>
      </c>
    </row>
    <row r="31" spans="1:27" ht="14.25" customHeight="1">
      <c r="A31" s="330" t="s">
        <v>357</v>
      </c>
      <c r="B31" s="331">
        <v>1</v>
      </c>
      <c r="C31" s="326">
        <v>1</v>
      </c>
      <c r="D31" s="327">
        <v>1</v>
      </c>
      <c r="E31" s="328">
        <v>1</v>
      </c>
      <c r="F31" s="326">
        <v>1</v>
      </c>
      <c r="G31" s="329">
        <v>1</v>
      </c>
      <c r="H31" s="319">
        <v>1500</v>
      </c>
      <c r="I31" s="326"/>
      <c r="J31" s="326"/>
      <c r="K31" s="327"/>
      <c r="L31" s="320">
        <f t="shared" si="0"/>
        <v>1500</v>
      </c>
      <c r="M31" s="319">
        <f>M30</f>
        <v>1368.28</v>
      </c>
      <c r="N31" s="326"/>
      <c r="O31" s="326"/>
      <c r="P31" s="326"/>
      <c r="Q31" s="328"/>
      <c r="R31" s="328"/>
      <c r="S31" s="320">
        <f t="shared" si="1"/>
        <v>1368.28</v>
      </c>
    </row>
    <row r="32" spans="1:27" ht="14.25" customHeight="1">
      <c r="A32" s="324" t="s">
        <v>361</v>
      </c>
      <c r="B32" s="331">
        <v>24.6</v>
      </c>
      <c r="C32" s="326">
        <v>24.6</v>
      </c>
      <c r="D32" s="327">
        <v>24.6</v>
      </c>
      <c r="E32" s="328">
        <v>24.35</v>
      </c>
      <c r="F32" s="326">
        <v>24.35</v>
      </c>
      <c r="G32" s="329">
        <v>24.35</v>
      </c>
      <c r="H32" s="319">
        <f>52000-2000-300</f>
        <v>49700</v>
      </c>
      <c r="I32" s="326">
        <f>2000</f>
        <v>2000</v>
      </c>
      <c r="J32" s="326">
        <f>300</f>
        <v>300</v>
      </c>
      <c r="K32" s="327"/>
      <c r="L32" s="320">
        <f t="shared" si="0"/>
        <v>52000</v>
      </c>
      <c r="M32" s="319">
        <f>13744.91-230.1-1067.31+29029.09-26.21-671.12-36.48</f>
        <v>40742.779999999992</v>
      </c>
      <c r="N32" s="326">
        <f>1067.31+671.12</f>
        <v>1738.4299999999998</v>
      </c>
      <c r="O32" s="326">
        <f>230.1</f>
        <v>230.1</v>
      </c>
      <c r="P32" s="326"/>
      <c r="Q32" s="328"/>
      <c r="R32" s="328"/>
      <c r="S32" s="320">
        <f t="shared" si="1"/>
        <v>42711.30999999999</v>
      </c>
    </row>
    <row r="33" spans="1:21" ht="13.5" thickBot="1">
      <c r="A33" s="334" t="s">
        <v>362</v>
      </c>
      <c r="B33" s="339">
        <v>11.5</v>
      </c>
      <c r="C33" s="335">
        <v>11.5</v>
      </c>
      <c r="D33" s="336">
        <v>11.5</v>
      </c>
      <c r="E33" s="337">
        <v>11.5</v>
      </c>
      <c r="F33" s="335">
        <v>11.5</v>
      </c>
      <c r="G33" s="338">
        <v>11.5</v>
      </c>
      <c r="H33" s="339">
        <v>14800</v>
      </c>
      <c r="I33" s="335"/>
      <c r="J33" s="335"/>
      <c r="K33" s="336"/>
      <c r="L33" s="340">
        <f t="shared" si="0"/>
        <v>14800</v>
      </c>
      <c r="M33" s="341">
        <v>14766</v>
      </c>
      <c r="N33" s="335"/>
      <c r="O33" s="335"/>
      <c r="P33" s="335"/>
      <c r="Q33" s="337"/>
      <c r="R33" s="337"/>
      <c r="S33" s="340">
        <f t="shared" si="1"/>
        <v>14766</v>
      </c>
    </row>
    <row r="34" spans="1:21" ht="12.75">
      <c r="A34" s="342" t="s">
        <v>346</v>
      </c>
      <c r="B34" s="343">
        <f>SUM(B20,B24,B26,B28,B30,B32,B22)</f>
        <v>59.63</v>
      </c>
      <c r="C34" s="344">
        <f t="shared" ref="C34:R34" si="2">SUM(C20,C24,C26,C28,C30,C32,C22)</f>
        <v>59.88</v>
      </c>
      <c r="D34" s="344">
        <f t="shared" si="2"/>
        <v>59.71</v>
      </c>
      <c r="E34" s="344">
        <f>SUM(E20,E24,E26,E28,E30,E32,E22)</f>
        <v>58.19</v>
      </c>
      <c r="F34" s="344">
        <f>SUM(F20,F24,F26,F28,F30,F32,F22)</f>
        <v>58.44</v>
      </c>
      <c r="G34" s="345">
        <f t="shared" si="2"/>
        <v>58.27</v>
      </c>
      <c r="H34" s="346">
        <f t="shared" si="2"/>
        <v>177000</v>
      </c>
      <c r="I34" s="347">
        <f t="shared" si="2"/>
        <v>3800</v>
      </c>
      <c r="J34" s="347">
        <f t="shared" si="2"/>
        <v>300</v>
      </c>
      <c r="K34" s="347">
        <f t="shared" si="2"/>
        <v>0</v>
      </c>
      <c r="L34" s="348">
        <f t="shared" si="0"/>
        <v>181100</v>
      </c>
      <c r="M34" s="346">
        <f t="shared" si="2"/>
        <v>134627.62999999998</v>
      </c>
      <c r="N34" s="347">
        <f t="shared" si="2"/>
        <v>2714.8399999999997</v>
      </c>
      <c r="O34" s="347">
        <f t="shared" si="2"/>
        <v>230.1</v>
      </c>
      <c r="P34" s="347">
        <f t="shared" si="2"/>
        <v>0</v>
      </c>
      <c r="Q34" s="347">
        <f t="shared" si="2"/>
        <v>0</v>
      </c>
      <c r="R34" s="347">
        <f t="shared" si="2"/>
        <v>0</v>
      </c>
      <c r="S34" s="348">
        <f t="shared" si="1"/>
        <v>137572.56999999998</v>
      </c>
      <c r="T34" s="531"/>
      <c r="U34" s="531"/>
    </row>
    <row r="35" spans="1:21" ht="13.5" thickBot="1">
      <c r="A35" s="349" t="s">
        <v>363</v>
      </c>
      <c r="B35" s="350">
        <f>SUM(B21,B25,B27,B29,B31,B23)</f>
        <v>29.43</v>
      </c>
      <c r="C35" s="351">
        <f t="shared" ref="C35:R35" si="3">SUM(C21,C25,C27,C29,C31,C23)</f>
        <v>29.68</v>
      </c>
      <c r="D35" s="352">
        <f t="shared" si="3"/>
        <v>29.509999999999998</v>
      </c>
      <c r="E35" s="351">
        <f t="shared" si="3"/>
        <v>28.36</v>
      </c>
      <c r="F35" s="351">
        <f t="shared" si="3"/>
        <v>28.61</v>
      </c>
      <c r="G35" s="353">
        <f t="shared" si="3"/>
        <v>28.439999999999998</v>
      </c>
      <c r="H35" s="354">
        <f t="shared" si="3"/>
        <v>107800</v>
      </c>
      <c r="I35" s="352">
        <f t="shared" si="3"/>
        <v>1800</v>
      </c>
      <c r="J35" s="352">
        <f t="shared" si="3"/>
        <v>0</v>
      </c>
      <c r="K35" s="352">
        <f t="shared" si="3"/>
        <v>0</v>
      </c>
      <c r="L35" s="355">
        <f t="shared" si="0"/>
        <v>109600</v>
      </c>
      <c r="M35" s="354">
        <f t="shared" si="3"/>
        <v>81710.399999999994</v>
      </c>
      <c r="N35" s="352">
        <f t="shared" si="3"/>
        <v>976.41</v>
      </c>
      <c r="O35" s="352">
        <f t="shared" si="3"/>
        <v>0</v>
      </c>
      <c r="P35" s="352">
        <f t="shared" si="3"/>
        <v>0</v>
      </c>
      <c r="Q35" s="352">
        <f t="shared" si="3"/>
        <v>0</v>
      </c>
      <c r="R35" s="352">
        <f t="shared" si="3"/>
        <v>0</v>
      </c>
      <c r="S35" s="355">
        <f t="shared" si="1"/>
        <v>82686.81</v>
      </c>
      <c r="T35" s="531"/>
      <c r="U35" s="531"/>
    </row>
    <row r="36" spans="1:21" ht="12.75">
      <c r="A36" s="356" t="s">
        <v>364</v>
      </c>
      <c r="B36" s="357">
        <f>SUM(B20,B24,B26,B22)</f>
        <v>32.53</v>
      </c>
      <c r="C36" s="358">
        <f t="shared" ref="C36:R37" si="4">SUM(C20,C24,C26,C22)</f>
        <v>32.78</v>
      </c>
      <c r="D36" s="358">
        <f t="shared" si="4"/>
        <v>32.61</v>
      </c>
      <c r="E36" s="358">
        <f>SUM(E20,E24,E26,E22)</f>
        <v>31.84</v>
      </c>
      <c r="F36" s="358">
        <f>SUM(F20,F24,F26,F22)</f>
        <v>32.090000000000003</v>
      </c>
      <c r="G36" s="359">
        <f t="shared" si="4"/>
        <v>31.92</v>
      </c>
      <c r="H36" s="360">
        <f t="shared" si="4"/>
        <v>123800</v>
      </c>
      <c r="I36" s="361">
        <f t="shared" si="4"/>
        <v>1800</v>
      </c>
      <c r="J36" s="361">
        <f t="shared" si="4"/>
        <v>0</v>
      </c>
      <c r="K36" s="361">
        <f t="shared" si="4"/>
        <v>0</v>
      </c>
      <c r="L36" s="362">
        <f t="shared" si="0"/>
        <v>125600</v>
      </c>
      <c r="M36" s="360">
        <f t="shared" si="4"/>
        <v>90774.89</v>
      </c>
      <c r="N36" s="361">
        <f t="shared" si="4"/>
        <v>976.41</v>
      </c>
      <c r="O36" s="361">
        <f t="shared" si="4"/>
        <v>0</v>
      </c>
      <c r="P36" s="361">
        <f t="shared" si="4"/>
        <v>0</v>
      </c>
      <c r="Q36" s="361">
        <f t="shared" si="4"/>
        <v>0</v>
      </c>
      <c r="R36" s="361">
        <f t="shared" si="4"/>
        <v>0</v>
      </c>
      <c r="S36" s="362">
        <f t="shared" si="1"/>
        <v>91751.3</v>
      </c>
    </row>
    <row r="37" spans="1:21" ht="12.75">
      <c r="A37" s="363" t="s">
        <v>357</v>
      </c>
      <c r="B37" s="364">
        <f>SUM(B21,B25,B27,B23)</f>
        <v>26.93</v>
      </c>
      <c r="C37" s="365">
        <f>SUM(C21,C25,C27,C23)</f>
        <v>27.18</v>
      </c>
      <c r="D37" s="366">
        <f t="shared" si="4"/>
        <v>27.009999999999998</v>
      </c>
      <c r="E37" s="365">
        <f t="shared" si="4"/>
        <v>26.36</v>
      </c>
      <c r="F37" s="365">
        <f t="shared" si="4"/>
        <v>26.61</v>
      </c>
      <c r="G37" s="367">
        <f t="shared" si="4"/>
        <v>26.439999999999998</v>
      </c>
      <c r="H37" s="368">
        <f t="shared" si="4"/>
        <v>104300</v>
      </c>
      <c r="I37" s="366">
        <f t="shared" si="4"/>
        <v>1800</v>
      </c>
      <c r="J37" s="366">
        <f t="shared" si="4"/>
        <v>0</v>
      </c>
      <c r="K37" s="366">
        <f t="shared" si="4"/>
        <v>0</v>
      </c>
      <c r="L37" s="320">
        <f>SUM(H37:K37)</f>
        <v>106100</v>
      </c>
      <c r="M37" s="368">
        <f t="shared" si="4"/>
        <v>78600.44</v>
      </c>
      <c r="N37" s="366">
        <f t="shared" si="4"/>
        <v>976.41</v>
      </c>
      <c r="O37" s="366">
        <f t="shared" si="4"/>
        <v>0</v>
      </c>
      <c r="P37" s="366">
        <f t="shared" si="4"/>
        <v>0</v>
      </c>
      <c r="Q37" s="366">
        <f t="shared" si="4"/>
        <v>0</v>
      </c>
      <c r="R37" s="366">
        <f t="shared" si="4"/>
        <v>0</v>
      </c>
      <c r="S37" s="320">
        <f t="shared" si="1"/>
        <v>79576.850000000006</v>
      </c>
    </row>
    <row r="38" spans="1:21" ht="12.75">
      <c r="A38" s="369" t="s">
        <v>365</v>
      </c>
      <c r="B38" s="364">
        <f>SUM(B26,B28,B30)</f>
        <v>5.87</v>
      </c>
      <c r="C38" s="365">
        <f t="shared" ref="C38:R39" si="5">SUM(C26,C28,C30)</f>
        <v>6.12</v>
      </c>
      <c r="D38" s="365">
        <f t="shared" si="5"/>
        <v>5.95</v>
      </c>
      <c r="E38" s="365">
        <f t="shared" si="5"/>
        <v>5.25</v>
      </c>
      <c r="F38" s="365">
        <f t="shared" si="5"/>
        <v>5.5</v>
      </c>
      <c r="G38" s="370">
        <f t="shared" si="5"/>
        <v>5.33</v>
      </c>
      <c r="H38" s="368">
        <f t="shared" si="5"/>
        <v>14500</v>
      </c>
      <c r="I38" s="366">
        <f t="shared" si="5"/>
        <v>0</v>
      </c>
      <c r="J38" s="366">
        <f t="shared" si="5"/>
        <v>0</v>
      </c>
      <c r="K38" s="366">
        <f t="shared" si="5"/>
        <v>0</v>
      </c>
      <c r="L38" s="320">
        <f t="shared" si="0"/>
        <v>14500</v>
      </c>
      <c r="M38" s="368">
        <f t="shared" si="5"/>
        <v>11001.26</v>
      </c>
      <c r="N38" s="366">
        <f t="shared" si="5"/>
        <v>0</v>
      </c>
      <c r="O38" s="366">
        <f t="shared" si="5"/>
        <v>0</v>
      </c>
      <c r="P38" s="366">
        <f t="shared" si="5"/>
        <v>0</v>
      </c>
      <c r="Q38" s="366">
        <f t="shared" si="5"/>
        <v>0</v>
      </c>
      <c r="R38" s="366">
        <f t="shared" si="5"/>
        <v>0</v>
      </c>
      <c r="S38" s="320">
        <f t="shared" si="1"/>
        <v>11001.26</v>
      </c>
    </row>
    <row r="39" spans="1:21" ht="13.5" thickBot="1">
      <c r="A39" s="371" t="s">
        <v>357</v>
      </c>
      <c r="B39" s="372">
        <f>SUM(B27,B29,B31)</f>
        <v>4.25</v>
      </c>
      <c r="C39" s="373">
        <f t="shared" si="5"/>
        <v>4.5</v>
      </c>
      <c r="D39" s="373">
        <f t="shared" si="5"/>
        <v>4.33</v>
      </c>
      <c r="E39" s="373">
        <f t="shared" si="5"/>
        <v>3.75</v>
      </c>
      <c r="F39" s="373">
        <f t="shared" si="5"/>
        <v>4</v>
      </c>
      <c r="G39" s="374">
        <f t="shared" si="5"/>
        <v>3.83</v>
      </c>
      <c r="H39" s="375">
        <f>SUM(H27,H29,H31)</f>
        <v>8000</v>
      </c>
      <c r="I39" s="376">
        <f t="shared" si="5"/>
        <v>0</v>
      </c>
      <c r="J39" s="376">
        <f t="shared" si="5"/>
        <v>0</v>
      </c>
      <c r="K39" s="376">
        <f t="shared" si="5"/>
        <v>0</v>
      </c>
      <c r="L39" s="355">
        <f t="shared" si="0"/>
        <v>8000</v>
      </c>
      <c r="M39" s="375">
        <f t="shared" si="5"/>
        <v>7545.14</v>
      </c>
      <c r="N39" s="376">
        <f t="shared" si="5"/>
        <v>0</v>
      </c>
      <c r="O39" s="376">
        <f t="shared" si="5"/>
        <v>0</v>
      </c>
      <c r="P39" s="376">
        <f t="shared" si="5"/>
        <v>0</v>
      </c>
      <c r="Q39" s="376">
        <f t="shared" si="5"/>
        <v>0</v>
      </c>
      <c r="R39" s="376">
        <f t="shared" si="5"/>
        <v>0</v>
      </c>
      <c r="S39" s="355">
        <f t="shared" si="1"/>
        <v>7545.14</v>
      </c>
    </row>
    <row r="41" spans="1:21" ht="12.75">
      <c r="A41" s="377" t="s">
        <v>366</v>
      </c>
      <c r="B41" s="377"/>
      <c r="C41" s="377"/>
      <c r="D41" s="272"/>
      <c r="E41" s="272"/>
      <c r="F41" s="272"/>
      <c r="G41" s="272"/>
      <c r="H41" s="272"/>
      <c r="I41" s="272"/>
      <c r="J41" s="272"/>
      <c r="K41" s="272"/>
      <c r="L41" s="262"/>
      <c r="M41" s="262"/>
      <c r="N41" s="262"/>
      <c r="O41" s="262"/>
      <c r="P41" s="262"/>
      <c r="Q41" s="262"/>
      <c r="R41" s="262"/>
      <c r="S41" s="262"/>
    </row>
    <row r="42" spans="1:21" ht="12.75">
      <c r="A42" s="378" t="s">
        <v>290</v>
      </c>
      <c r="B42" s="378"/>
      <c r="C42" s="378"/>
      <c r="D42" s="262"/>
      <c r="E42" s="379"/>
      <c r="F42" s="379"/>
      <c r="G42" s="379"/>
      <c r="H42" s="379"/>
      <c r="I42" s="379"/>
      <c r="J42" s="378"/>
      <c r="K42" s="772" t="s">
        <v>229</v>
      </c>
      <c r="L42" s="772"/>
      <c r="M42" s="772"/>
      <c r="N42" s="772"/>
      <c r="O42" s="772"/>
      <c r="P42" s="772"/>
      <c r="Q42" s="262"/>
      <c r="R42" s="262"/>
      <c r="S42" s="262"/>
    </row>
    <row r="43" spans="1:21" ht="12.75">
      <c r="A43" s="749"/>
      <c r="B43" s="749"/>
      <c r="C43" s="271"/>
      <c r="D43" s="262"/>
      <c r="E43" s="262"/>
      <c r="F43" s="773" t="s">
        <v>231</v>
      </c>
      <c r="G43" s="773"/>
      <c r="H43" s="773"/>
      <c r="I43" s="377"/>
      <c r="J43" s="377"/>
      <c r="K43" s="377"/>
      <c r="L43" s="377"/>
      <c r="M43" s="380" t="s">
        <v>232</v>
      </c>
      <c r="N43" s="380"/>
      <c r="O43" s="271"/>
      <c r="P43" s="262"/>
      <c r="Q43" s="262"/>
      <c r="R43" s="262"/>
      <c r="S43" s="262"/>
    </row>
    <row r="44" spans="1:21" ht="12.75">
      <c r="A44" s="271"/>
      <c r="B44" s="271"/>
      <c r="C44" s="271"/>
      <c r="D44" s="262"/>
      <c r="E44" s="262"/>
      <c r="F44" s="262"/>
      <c r="G44" s="262"/>
      <c r="H44" s="271"/>
      <c r="I44" s="262"/>
      <c r="J44" s="262"/>
      <c r="K44" s="272"/>
      <c r="L44" s="272"/>
      <c r="M44" s="271"/>
      <c r="N44" s="271"/>
      <c r="O44" s="271"/>
      <c r="P44" s="262"/>
      <c r="Q44" s="262"/>
      <c r="R44" s="262"/>
      <c r="S44" s="262"/>
    </row>
    <row r="45" spans="1:21" ht="12.75">
      <c r="A45" s="378" t="s">
        <v>291</v>
      </c>
      <c r="B45" s="378"/>
      <c r="C45" s="378"/>
      <c r="D45" s="262"/>
      <c r="E45" s="379"/>
      <c r="F45" s="379"/>
      <c r="G45" s="379"/>
      <c r="H45" s="379"/>
      <c r="I45" s="379"/>
      <c r="J45" s="378"/>
      <c r="K45" s="772" t="s">
        <v>234</v>
      </c>
      <c r="L45" s="772"/>
      <c r="M45" s="772"/>
      <c r="N45" s="772"/>
      <c r="O45" s="772"/>
      <c r="P45" s="772"/>
      <c r="Q45" s="262"/>
      <c r="R45" s="262"/>
      <c r="S45" s="262"/>
    </row>
    <row r="46" spans="1:21" ht="12.75">
      <c r="A46" s="749"/>
      <c r="B46" s="749"/>
      <c r="C46" s="271"/>
      <c r="D46" s="262"/>
      <c r="E46" s="262"/>
      <c r="F46" s="773" t="s">
        <v>231</v>
      </c>
      <c r="G46" s="773"/>
      <c r="H46" s="773"/>
      <c r="I46" s="377"/>
      <c r="J46" s="377"/>
      <c r="K46" s="377"/>
      <c r="L46" s="377"/>
      <c r="M46" s="380" t="s">
        <v>232</v>
      </c>
      <c r="N46" s="380"/>
      <c r="O46" s="271"/>
      <c r="P46" s="262"/>
      <c r="Q46" s="262"/>
      <c r="R46" s="262"/>
      <c r="S46" s="262"/>
    </row>
    <row r="47" spans="1:21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</row>
    <row r="50" spans="6:6">
      <c r="F50" s="263" t="s">
        <v>22</v>
      </c>
    </row>
  </sheetData>
  <mergeCells count="37"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/>
  <pageMargins left="0" right="0" top="0" bottom="0" header="0" footer="0"/>
  <pageSetup paperSize="9" scale="82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7" zoomScaleNormal="100" workbookViewId="0">
      <selection activeCell="V18" sqref="V18"/>
    </sheetView>
  </sheetViews>
  <sheetFormatPr defaultRowHeight="12"/>
  <cols>
    <col min="1" max="1" width="23.42578125" style="263" customWidth="1"/>
    <col min="2" max="2" width="7.85546875" style="263" customWidth="1"/>
    <col min="3" max="4" width="8.140625" style="263" customWidth="1"/>
    <col min="5" max="5" width="7.5703125" style="263" customWidth="1"/>
    <col min="6" max="7" width="7.42578125" style="263" customWidth="1"/>
    <col min="8" max="8" width="8.42578125" style="263" customWidth="1"/>
    <col min="9" max="9" width="8.140625" style="263" customWidth="1"/>
    <col min="10" max="10" width="6.7109375" style="263" customWidth="1"/>
    <col min="11" max="11" width="8.140625" style="263" customWidth="1"/>
    <col min="12" max="12" width="8.85546875" style="263" customWidth="1"/>
    <col min="13" max="13" width="8.28515625" style="263" customWidth="1"/>
    <col min="14" max="14" width="9.140625" style="263"/>
    <col min="15" max="15" width="6.7109375" style="263" customWidth="1"/>
    <col min="16" max="16" width="8.140625" style="263" customWidth="1"/>
    <col min="17" max="17" width="7.7109375" style="263" customWidth="1"/>
    <col min="18" max="18" width="7.140625" style="263" customWidth="1"/>
    <col min="19" max="19" width="8.5703125" style="263" customWidth="1"/>
    <col min="20" max="16384" width="9.140625" style="263"/>
  </cols>
  <sheetData>
    <row r="1" spans="1:27" ht="12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743" t="s">
        <v>320</v>
      </c>
      <c r="O1" s="743"/>
      <c r="P1" s="743"/>
      <c r="Q1" s="743"/>
      <c r="R1" s="743"/>
      <c r="S1" s="743"/>
    </row>
    <row r="2" spans="1:27" ht="18" customHeight="1">
      <c r="A2" s="262"/>
      <c r="B2" s="744" t="s">
        <v>321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3"/>
      <c r="O2" s="743"/>
      <c r="P2" s="743"/>
      <c r="Q2" s="743"/>
      <c r="R2" s="743"/>
      <c r="S2" s="743"/>
    </row>
    <row r="3" spans="1:27" ht="9.75" customHeight="1">
      <c r="A3" s="262"/>
      <c r="B3" s="262"/>
      <c r="C3" s="262"/>
      <c r="D3" s="262"/>
      <c r="E3" s="262"/>
      <c r="F3" s="262"/>
      <c r="G3" s="262"/>
      <c r="H3" s="262" t="s">
        <v>322</v>
      </c>
      <c r="I3" s="264"/>
      <c r="J3" s="264"/>
      <c r="K3" s="264"/>
      <c r="L3" s="264"/>
      <c r="M3" s="264"/>
      <c r="N3" s="265"/>
      <c r="O3" s="265"/>
      <c r="P3" s="265"/>
      <c r="Q3" s="265"/>
      <c r="R3" s="265"/>
      <c r="S3" s="265"/>
    </row>
    <row r="4" spans="1:27" ht="0.75" customHeight="1">
      <c r="A4" s="262"/>
      <c r="B4" s="262"/>
      <c r="C4" s="262"/>
      <c r="D4" s="262"/>
      <c r="E4" s="262"/>
      <c r="F4" s="262"/>
      <c r="G4" s="262"/>
      <c r="H4" s="262"/>
      <c r="I4" s="264"/>
      <c r="J4" s="264"/>
      <c r="K4" s="264"/>
      <c r="L4" s="264"/>
      <c r="M4" s="264"/>
      <c r="N4" s="265"/>
      <c r="O4" s="265"/>
      <c r="P4" s="265"/>
      <c r="Q4" s="265"/>
      <c r="R4" s="265"/>
      <c r="S4" s="265"/>
      <c r="U4" s="266"/>
      <c r="V4" s="266"/>
      <c r="W4" s="266"/>
    </row>
    <row r="5" spans="1:27" ht="26.25" customHeight="1">
      <c r="A5" s="745" t="s">
        <v>386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266"/>
      <c r="U5" s="266"/>
      <c r="V5" s="266"/>
    </row>
    <row r="6" spans="1:27" ht="3" customHeight="1">
      <c r="A6" s="267"/>
      <c r="B6" s="267"/>
      <c r="C6" s="267"/>
      <c r="D6" s="267"/>
      <c r="E6" s="267"/>
      <c r="F6" s="267"/>
      <c r="G6" s="267"/>
      <c r="H6" s="267"/>
      <c r="I6" s="267"/>
      <c r="J6" s="746"/>
      <c r="K6" s="746"/>
      <c r="L6" s="746"/>
      <c r="M6" s="746"/>
      <c r="N6" s="267"/>
      <c r="O6" s="267"/>
      <c r="P6" s="267"/>
      <c r="Q6" s="267"/>
      <c r="R6" s="267"/>
      <c r="S6" s="267"/>
    </row>
    <row r="7" spans="1:27" ht="12" customHeight="1">
      <c r="A7" s="268"/>
      <c r="B7" s="268"/>
      <c r="C7" s="268"/>
      <c r="D7" s="747">
        <v>44203</v>
      </c>
      <c r="E7" s="746"/>
      <c r="F7" s="746"/>
      <c r="G7" s="746"/>
      <c r="H7" s="746"/>
      <c r="I7" s="746"/>
      <c r="J7" s="746"/>
      <c r="K7" s="746"/>
      <c r="L7" s="746"/>
      <c r="M7" s="269"/>
      <c r="N7" s="268"/>
      <c r="O7" s="268"/>
      <c r="P7" s="268"/>
      <c r="Q7" s="268"/>
      <c r="R7" s="268"/>
      <c r="S7" s="268"/>
    </row>
    <row r="8" spans="1:27" ht="8.25" customHeight="1">
      <c r="A8" s="268"/>
      <c r="B8" s="268"/>
      <c r="C8" s="268"/>
      <c r="D8" s="268"/>
      <c r="E8" s="748" t="s">
        <v>323</v>
      </c>
      <c r="F8" s="748"/>
      <c r="G8" s="748"/>
      <c r="H8" s="748"/>
      <c r="I8" s="748"/>
      <c r="J8" s="748"/>
      <c r="K8" s="748"/>
      <c r="L8" s="748"/>
      <c r="M8" s="269"/>
      <c r="N8" s="268"/>
      <c r="O8" s="268"/>
      <c r="P8" s="268"/>
      <c r="Q8" s="268"/>
      <c r="R8" s="268"/>
      <c r="S8" s="268"/>
    </row>
    <row r="9" spans="1:27" ht="0.75" customHeight="1">
      <c r="A9" s="270"/>
      <c r="B9" s="271"/>
      <c r="C9" s="271"/>
      <c r="D9" s="271"/>
      <c r="E9" s="271"/>
      <c r="F9" s="271"/>
      <c r="G9" s="271"/>
      <c r="H9" s="272"/>
      <c r="I9" s="272"/>
      <c r="J9" s="749"/>
      <c r="K9" s="749"/>
      <c r="L9" s="262"/>
      <c r="M9" s="262"/>
      <c r="N9" s="268"/>
      <c r="O9" s="268"/>
      <c r="P9" s="268"/>
      <c r="Q9" s="268"/>
      <c r="R9" s="268"/>
      <c r="S9" s="268"/>
    </row>
    <row r="10" spans="1:27" ht="12.75" customHeight="1">
      <c r="A10" s="272"/>
      <c r="B10" s="750" t="s">
        <v>324</v>
      </c>
      <c r="C10" s="751"/>
      <c r="D10" s="273" t="s">
        <v>325</v>
      </c>
      <c r="E10" s="274"/>
      <c r="F10" s="275"/>
      <c r="G10" s="275"/>
      <c r="H10" s="272"/>
      <c r="I10" s="272"/>
      <c r="J10" s="752"/>
      <c r="K10" s="752"/>
      <c r="L10" s="262"/>
      <c r="M10" s="262"/>
      <c r="N10" s="262"/>
      <c r="O10" s="262"/>
      <c r="P10" s="262"/>
      <c r="Q10" s="276"/>
      <c r="R10" s="276"/>
      <c r="S10" s="276"/>
    </row>
    <row r="11" spans="1:27" ht="21.75" customHeight="1">
      <c r="A11" s="277" t="s">
        <v>326</v>
      </c>
      <c r="B11" s="278" t="s">
        <v>327</v>
      </c>
      <c r="C11" s="278" t="s">
        <v>328</v>
      </c>
      <c r="D11" s="279" t="s">
        <v>329</v>
      </c>
      <c r="E11" s="280" t="s">
        <v>330</v>
      </c>
      <c r="F11" s="281"/>
      <c r="G11" s="275"/>
      <c r="H11" s="272"/>
      <c r="I11" s="272"/>
      <c r="J11" s="282"/>
      <c r="K11" s="282"/>
      <c r="L11" s="262"/>
      <c r="M11" s="262"/>
      <c r="N11" s="262"/>
      <c r="O11" s="262"/>
      <c r="P11" s="262"/>
      <c r="Q11" s="276"/>
      <c r="R11" s="276"/>
      <c r="S11" s="276"/>
    </row>
    <row r="12" spans="1:27" ht="14.25" customHeight="1">
      <c r="A12" s="283" t="s">
        <v>331</v>
      </c>
      <c r="B12" s="284">
        <v>1</v>
      </c>
      <c r="C12" s="284">
        <v>1</v>
      </c>
      <c r="D12" s="285" t="s">
        <v>332</v>
      </c>
      <c r="E12" s="286" t="s">
        <v>332</v>
      </c>
      <c r="F12" s="271"/>
      <c r="G12" s="271"/>
      <c r="H12" s="272"/>
      <c r="I12" s="287" t="s">
        <v>333</v>
      </c>
      <c r="J12" s="753" t="s">
        <v>15</v>
      </c>
      <c r="K12" s="753"/>
      <c r="L12" s="753"/>
      <c r="M12" s="753"/>
      <c r="N12" s="753"/>
      <c r="O12" s="753"/>
      <c r="P12" s="749"/>
      <c r="Q12" s="749"/>
      <c r="R12" s="741">
        <v>1</v>
      </c>
      <c r="S12" s="742"/>
    </row>
    <row r="13" spans="1:27" ht="14.25" customHeight="1">
      <c r="A13" s="283" t="s">
        <v>334</v>
      </c>
      <c r="B13" s="288">
        <v>1</v>
      </c>
      <c r="C13" s="288">
        <v>1</v>
      </c>
      <c r="D13" s="289">
        <v>1</v>
      </c>
      <c r="E13" s="290">
        <v>1</v>
      </c>
      <c r="F13" s="291"/>
      <c r="G13" s="291"/>
      <c r="H13" s="272"/>
      <c r="I13" s="754"/>
      <c r="J13" s="754"/>
      <c r="K13" s="754"/>
      <c r="L13" s="754"/>
      <c r="M13" s="754"/>
      <c r="N13" s="754"/>
      <c r="O13" s="754"/>
      <c r="P13" s="262"/>
      <c r="Q13" s="276"/>
      <c r="R13" s="276"/>
      <c r="S13" s="276"/>
    </row>
    <row r="14" spans="1:27" ht="14.25" customHeight="1">
      <c r="A14" s="283" t="s">
        <v>335</v>
      </c>
      <c r="B14" s="288">
        <v>14</v>
      </c>
      <c r="C14" s="288">
        <v>14</v>
      </c>
      <c r="D14" s="288">
        <v>14</v>
      </c>
      <c r="E14" s="290">
        <v>14</v>
      </c>
      <c r="F14" s="291"/>
      <c r="G14" s="291"/>
      <c r="H14" s="272"/>
      <c r="I14" s="292" t="s">
        <v>336</v>
      </c>
      <c r="J14" s="292"/>
      <c r="K14" s="293"/>
      <c r="L14" s="293"/>
      <c r="M14" s="294"/>
      <c r="N14" s="272"/>
      <c r="O14" s="272"/>
      <c r="P14" s="295">
        <v>9</v>
      </c>
      <c r="Q14" s="295">
        <v>1</v>
      </c>
      <c r="R14" s="296">
        <v>2</v>
      </c>
      <c r="S14" s="296">
        <v>1</v>
      </c>
    </row>
    <row r="15" spans="1:27" ht="4.5" customHeight="1" thickBot="1">
      <c r="A15" s="297"/>
      <c r="B15" s="298"/>
      <c r="C15" s="298"/>
      <c r="D15" s="299"/>
      <c r="E15" s="292"/>
      <c r="F15" s="292"/>
      <c r="G15" s="292"/>
      <c r="H15" s="294"/>
      <c r="I15" s="272"/>
      <c r="J15" s="272"/>
      <c r="K15" s="272"/>
      <c r="L15" s="262"/>
      <c r="M15" s="300"/>
      <c r="N15" s="262"/>
      <c r="O15" s="262"/>
      <c r="P15" s="262"/>
      <c r="Q15" s="300"/>
      <c r="R15" s="300"/>
      <c r="S15" s="300"/>
    </row>
    <row r="16" spans="1:27" ht="13.5" customHeight="1">
      <c r="A16" s="755" t="s">
        <v>337</v>
      </c>
      <c r="B16" s="757" t="s">
        <v>338</v>
      </c>
      <c r="C16" s="758"/>
      <c r="D16" s="758"/>
      <c r="E16" s="758"/>
      <c r="F16" s="758"/>
      <c r="G16" s="759"/>
      <c r="H16" s="760" t="s">
        <v>339</v>
      </c>
      <c r="I16" s="761"/>
      <c r="J16" s="761"/>
      <c r="K16" s="761"/>
      <c r="L16" s="762"/>
      <c r="M16" s="760" t="s">
        <v>340</v>
      </c>
      <c r="N16" s="761"/>
      <c r="O16" s="761"/>
      <c r="P16" s="761"/>
      <c r="Q16" s="761"/>
      <c r="R16" s="761"/>
      <c r="S16" s="762"/>
      <c r="U16" s="301"/>
      <c r="V16" s="302"/>
      <c r="W16" s="302"/>
      <c r="X16" s="302"/>
      <c r="Y16" s="302"/>
      <c r="Z16" s="302"/>
      <c r="AA16" s="302"/>
    </row>
    <row r="17" spans="1:27" ht="13.5" customHeight="1">
      <c r="A17" s="756"/>
      <c r="B17" s="763" t="s">
        <v>341</v>
      </c>
      <c r="C17" s="764"/>
      <c r="D17" s="764"/>
      <c r="E17" s="765" t="s">
        <v>324</v>
      </c>
      <c r="F17" s="766"/>
      <c r="G17" s="767"/>
      <c r="H17" s="768" t="s">
        <v>342</v>
      </c>
      <c r="I17" s="769" t="s">
        <v>343</v>
      </c>
      <c r="J17" s="769" t="s">
        <v>344</v>
      </c>
      <c r="K17" s="774" t="s">
        <v>345</v>
      </c>
      <c r="L17" s="775" t="s">
        <v>346</v>
      </c>
      <c r="M17" s="768" t="s">
        <v>342</v>
      </c>
      <c r="N17" s="769" t="s">
        <v>343</v>
      </c>
      <c r="O17" s="769" t="s">
        <v>344</v>
      </c>
      <c r="P17" s="774" t="s">
        <v>347</v>
      </c>
      <c r="Q17" s="769" t="s">
        <v>348</v>
      </c>
      <c r="R17" s="769" t="s">
        <v>367</v>
      </c>
      <c r="S17" s="770" t="s">
        <v>346</v>
      </c>
      <c r="U17" s="301"/>
      <c r="V17" s="302"/>
      <c r="W17" s="302"/>
      <c r="X17" s="302"/>
      <c r="Y17" s="302"/>
      <c r="Z17" s="302"/>
      <c r="AA17" s="302"/>
    </row>
    <row r="18" spans="1:27" ht="70.5" customHeight="1">
      <c r="A18" s="756"/>
      <c r="B18" s="303" t="s">
        <v>327</v>
      </c>
      <c r="C18" s="304" t="s">
        <v>350</v>
      </c>
      <c r="D18" s="304" t="s">
        <v>351</v>
      </c>
      <c r="E18" s="305" t="s">
        <v>327</v>
      </c>
      <c r="F18" s="304" t="s">
        <v>350</v>
      </c>
      <c r="G18" s="306" t="s">
        <v>352</v>
      </c>
      <c r="H18" s="768"/>
      <c r="I18" s="769"/>
      <c r="J18" s="769"/>
      <c r="K18" s="774"/>
      <c r="L18" s="775"/>
      <c r="M18" s="768"/>
      <c r="N18" s="769"/>
      <c r="O18" s="769"/>
      <c r="P18" s="774"/>
      <c r="Q18" s="769"/>
      <c r="R18" s="769"/>
      <c r="S18" s="771"/>
    </row>
    <row r="19" spans="1:27" ht="10.5" customHeight="1">
      <c r="A19" s="307">
        <v>1</v>
      </c>
      <c r="B19" s="308">
        <v>2</v>
      </c>
      <c r="C19" s="309">
        <v>3</v>
      </c>
      <c r="D19" s="309">
        <v>4</v>
      </c>
      <c r="E19" s="310">
        <v>5</v>
      </c>
      <c r="F19" s="309">
        <v>6</v>
      </c>
      <c r="G19" s="311">
        <v>7</v>
      </c>
      <c r="H19" s="312">
        <v>8</v>
      </c>
      <c r="I19" s="310">
        <v>9</v>
      </c>
      <c r="J19" s="310">
        <v>10</v>
      </c>
      <c r="K19" s="310">
        <v>11</v>
      </c>
      <c r="L19" s="313">
        <v>12</v>
      </c>
      <c r="M19" s="312">
        <v>13</v>
      </c>
      <c r="N19" s="310">
        <v>14</v>
      </c>
      <c r="O19" s="310">
        <v>15</v>
      </c>
      <c r="P19" s="310">
        <v>16</v>
      </c>
      <c r="Q19" s="310">
        <v>17</v>
      </c>
      <c r="R19" s="310">
        <v>18</v>
      </c>
      <c r="S19" s="313">
        <v>19</v>
      </c>
    </row>
    <row r="20" spans="1:27" ht="21" customHeight="1">
      <c r="A20" s="314" t="s">
        <v>353</v>
      </c>
      <c r="B20" s="315"/>
      <c r="C20" s="381"/>
      <c r="D20" s="381"/>
      <c r="E20" s="382"/>
      <c r="F20" s="381"/>
      <c r="G20" s="383"/>
      <c r="H20" s="322"/>
      <c r="I20" s="381"/>
      <c r="J20" s="381"/>
      <c r="K20" s="381"/>
      <c r="L20" s="320">
        <f t="shared" ref="L20:L39" si="0">SUM(H20:K20)</f>
        <v>0</v>
      </c>
      <c r="M20" s="322"/>
      <c r="N20" s="381"/>
      <c r="O20" s="381"/>
      <c r="P20" s="381"/>
      <c r="Q20" s="381"/>
      <c r="R20" s="381"/>
      <c r="S20" s="320">
        <f t="shared" ref="S20:S39" si="1">SUM(M20:R20)</f>
        <v>0</v>
      </c>
    </row>
    <row r="21" spans="1:27" ht="14.25" customHeight="1">
      <c r="A21" s="321" t="s">
        <v>354</v>
      </c>
      <c r="B21" s="322"/>
      <c r="C21" s="381"/>
      <c r="D21" s="381"/>
      <c r="E21" s="382"/>
      <c r="F21" s="381"/>
      <c r="G21" s="383"/>
      <c r="H21" s="322"/>
      <c r="I21" s="381"/>
      <c r="J21" s="381"/>
      <c r="K21" s="381"/>
      <c r="L21" s="320">
        <f t="shared" si="0"/>
        <v>0</v>
      </c>
      <c r="M21" s="322"/>
      <c r="N21" s="381"/>
      <c r="O21" s="381"/>
      <c r="P21" s="381"/>
      <c r="Q21" s="381"/>
      <c r="R21" s="381"/>
      <c r="S21" s="320">
        <f t="shared" si="1"/>
        <v>0</v>
      </c>
    </row>
    <row r="22" spans="1:27" ht="14.25" customHeight="1">
      <c r="A22" s="323" t="s">
        <v>355</v>
      </c>
      <c r="B22" s="322"/>
      <c r="C22" s="381"/>
      <c r="D22" s="381"/>
      <c r="E22" s="382"/>
      <c r="F22" s="381"/>
      <c r="G22" s="383"/>
      <c r="H22" s="322"/>
      <c r="I22" s="381"/>
      <c r="J22" s="381"/>
      <c r="K22" s="381"/>
      <c r="L22" s="320">
        <f t="shared" si="0"/>
        <v>0</v>
      </c>
      <c r="M22" s="322"/>
      <c r="N22" s="381"/>
      <c r="O22" s="381"/>
      <c r="P22" s="381"/>
      <c r="Q22" s="382"/>
      <c r="R22" s="382"/>
      <c r="S22" s="320">
        <f t="shared" si="1"/>
        <v>0</v>
      </c>
    </row>
    <row r="23" spans="1:27" ht="14.25" customHeight="1">
      <c r="A23" s="321" t="s">
        <v>354</v>
      </c>
      <c r="B23" s="322"/>
      <c r="C23" s="381"/>
      <c r="D23" s="381"/>
      <c r="E23" s="382"/>
      <c r="F23" s="381"/>
      <c r="G23" s="383"/>
      <c r="H23" s="322"/>
      <c r="I23" s="381"/>
      <c r="J23" s="381"/>
      <c r="K23" s="381"/>
      <c r="L23" s="320">
        <f t="shared" si="0"/>
        <v>0</v>
      </c>
      <c r="M23" s="322"/>
      <c r="N23" s="381"/>
      <c r="O23" s="381"/>
      <c r="P23" s="381"/>
      <c r="Q23" s="382"/>
      <c r="R23" s="382"/>
      <c r="S23" s="320">
        <f t="shared" si="1"/>
        <v>0</v>
      </c>
    </row>
    <row r="24" spans="1:27" ht="14.25" customHeight="1">
      <c r="A24" s="324" t="s">
        <v>356</v>
      </c>
      <c r="B24" s="325">
        <v>1.65</v>
      </c>
      <c r="C24" s="384">
        <v>1.65</v>
      </c>
      <c r="D24" s="385">
        <v>1.65</v>
      </c>
      <c r="E24" s="386">
        <v>1.65</v>
      </c>
      <c r="F24" s="326">
        <v>1.65</v>
      </c>
      <c r="G24" s="329">
        <v>1.65</v>
      </c>
      <c r="H24" s="319">
        <v>5100</v>
      </c>
      <c r="I24" s="384"/>
      <c r="J24" s="326">
        <v>300</v>
      </c>
      <c r="K24" s="385"/>
      <c r="L24" s="320">
        <f t="shared" si="0"/>
        <v>5400</v>
      </c>
      <c r="M24" s="319">
        <f>4318.65</f>
        <v>4318.6499999999996</v>
      </c>
      <c r="N24" s="384"/>
      <c r="O24" s="384"/>
      <c r="P24" s="384"/>
      <c r="Q24" s="386"/>
      <c r="R24" s="328"/>
      <c r="S24" s="320">
        <f t="shared" si="1"/>
        <v>4318.6499999999996</v>
      </c>
    </row>
    <row r="25" spans="1:27" ht="14.25" customHeight="1">
      <c r="A25" s="330" t="s">
        <v>357</v>
      </c>
      <c r="B25" s="325">
        <v>1.65</v>
      </c>
      <c r="C25" s="384">
        <v>1.65</v>
      </c>
      <c r="D25" s="385">
        <v>1.65</v>
      </c>
      <c r="E25" s="386">
        <v>1.65</v>
      </c>
      <c r="F25" s="326">
        <v>1.65</v>
      </c>
      <c r="G25" s="329">
        <v>1.65</v>
      </c>
      <c r="H25" s="319">
        <f>5100</f>
        <v>5100</v>
      </c>
      <c r="I25" s="384"/>
      <c r="J25" s="384"/>
      <c r="K25" s="385"/>
      <c r="L25" s="320">
        <f t="shared" si="0"/>
        <v>5100</v>
      </c>
      <c r="M25" s="319">
        <f>M24</f>
        <v>4318.6499999999996</v>
      </c>
      <c r="N25" s="384"/>
      <c r="O25" s="384"/>
      <c r="P25" s="384"/>
      <c r="Q25" s="328"/>
      <c r="R25" s="328"/>
      <c r="S25" s="320">
        <f t="shared" si="1"/>
        <v>4318.6499999999996</v>
      </c>
    </row>
    <row r="26" spans="1:27" ht="14.25" customHeight="1">
      <c r="A26" s="332" t="s">
        <v>358</v>
      </c>
      <c r="B26" s="325"/>
      <c r="C26" s="384"/>
      <c r="D26" s="385"/>
      <c r="E26" s="386"/>
      <c r="F26" s="384"/>
      <c r="G26" s="387"/>
      <c r="H26" s="322"/>
      <c r="I26" s="384"/>
      <c r="J26" s="384"/>
      <c r="K26" s="385"/>
      <c r="L26" s="320">
        <f t="shared" si="0"/>
        <v>0</v>
      </c>
      <c r="M26" s="322"/>
      <c r="N26" s="384"/>
      <c r="O26" s="384"/>
      <c r="P26" s="384"/>
      <c r="Q26" s="386"/>
      <c r="R26" s="386"/>
      <c r="S26" s="320">
        <f t="shared" si="1"/>
        <v>0</v>
      </c>
    </row>
    <row r="27" spans="1:27" ht="14.25" customHeight="1">
      <c r="A27" s="330" t="s">
        <v>357</v>
      </c>
      <c r="B27" s="325"/>
      <c r="C27" s="384"/>
      <c r="D27" s="385"/>
      <c r="E27" s="386"/>
      <c r="F27" s="384"/>
      <c r="G27" s="387"/>
      <c r="H27" s="322"/>
      <c r="I27" s="384"/>
      <c r="J27" s="384"/>
      <c r="K27" s="385"/>
      <c r="L27" s="320">
        <f t="shared" si="0"/>
        <v>0</v>
      </c>
      <c r="M27" s="322"/>
      <c r="N27" s="384"/>
      <c r="O27" s="384"/>
      <c r="P27" s="384"/>
      <c r="Q27" s="386"/>
      <c r="R27" s="386"/>
      <c r="S27" s="320">
        <f t="shared" si="1"/>
        <v>0</v>
      </c>
    </row>
    <row r="28" spans="1:27" ht="14.25" customHeight="1">
      <c r="A28" s="324" t="s">
        <v>359</v>
      </c>
      <c r="B28" s="325"/>
      <c r="C28" s="384"/>
      <c r="D28" s="385"/>
      <c r="E28" s="386"/>
      <c r="F28" s="384"/>
      <c r="G28" s="387"/>
      <c r="H28" s="322"/>
      <c r="I28" s="384"/>
      <c r="J28" s="384"/>
      <c r="K28" s="385"/>
      <c r="L28" s="320">
        <f t="shared" si="0"/>
        <v>0</v>
      </c>
      <c r="M28" s="322"/>
      <c r="N28" s="384"/>
      <c r="O28" s="384"/>
      <c r="P28" s="384"/>
      <c r="Q28" s="386"/>
      <c r="R28" s="386"/>
      <c r="S28" s="320">
        <f t="shared" si="1"/>
        <v>0</v>
      </c>
    </row>
    <row r="29" spans="1:27" ht="14.25" customHeight="1">
      <c r="A29" s="330" t="s">
        <v>357</v>
      </c>
      <c r="B29" s="325"/>
      <c r="C29" s="384"/>
      <c r="D29" s="385"/>
      <c r="E29" s="386"/>
      <c r="F29" s="384"/>
      <c r="G29" s="387"/>
      <c r="H29" s="322"/>
      <c r="I29" s="384"/>
      <c r="J29" s="384"/>
      <c r="K29" s="385"/>
      <c r="L29" s="320">
        <f t="shared" si="0"/>
        <v>0</v>
      </c>
      <c r="M29" s="322"/>
      <c r="N29" s="384"/>
      <c r="O29" s="384"/>
      <c r="P29" s="384"/>
      <c r="Q29" s="386"/>
      <c r="R29" s="386"/>
      <c r="S29" s="320">
        <f t="shared" si="1"/>
        <v>0</v>
      </c>
    </row>
    <row r="30" spans="1:27" ht="14.25" customHeight="1">
      <c r="A30" s="333" t="s">
        <v>360</v>
      </c>
      <c r="B30" s="325"/>
      <c r="C30" s="384"/>
      <c r="D30" s="385"/>
      <c r="E30" s="386"/>
      <c r="F30" s="384"/>
      <c r="G30" s="387"/>
      <c r="H30" s="322"/>
      <c r="I30" s="384"/>
      <c r="J30" s="384"/>
      <c r="K30" s="385"/>
      <c r="L30" s="320">
        <f t="shared" si="0"/>
        <v>0</v>
      </c>
      <c r="M30" s="322"/>
      <c r="N30" s="384"/>
      <c r="O30" s="384"/>
      <c r="P30" s="384"/>
      <c r="Q30" s="386"/>
      <c r="R30" s="386"/>
      <c r="S30" s="320">
        <f t="shared" si="1"/>
        <v>0</v>
      </c>
    </row>
    <row r="31" spans="1:27" ht="14.25" customHeight="1">
      <c r="A31" s="330" t="s">
        <v>357</v>
      </c>
      <c r="B31" s="325"/>
      <c r="C31" s="384"/>
      <c r="D31" s="385"/>
      <c r="E31" s="386"/>
      <c r="F31" s="384"/>
      <c r="G31" s="387"/>
      <c r="H31" s="322"/>
      <c r="I31" s="384"/>
      <c r="J31" s="384"/>
      <c r="K31" s="385"/>
      <c r="L31" s="320">
        <f t="shared" si="0"/>
        <v>0</v>
      </c>
      <c r="M31" s="322"/>
      <c r="N31" s="384"/>
      <c r="O31" s="384"/>
      <c r="P31" s="384"/>
      <c r="Q31" s="386"/>
      <c r="R31" s="386"/>
      <c r="S31" s="320">
        <f t="shared" si="1"/>
        <v>0</v>
      </c>
    </row>
    <row r="32" spans="1:27" ht="14.25" customHeight="1">
      <c r="A32" s="324" t="s">
        <v>361</v>
      </c>
      <c r="B32" s="325">
        <v>4.3</v>
      </c>
      <c r="C32" s="326">
        <v>4.3</v>
      </c>
      <c r="D32" s="385">
        <v>4.3</v>
      </c>
      <c r="E32" s="386">
        <v>4.3</v>
      </c>
      <c r="F32" s="326">
        <v>4.3</v>
      </c>
      <c r="G32" s="387">
        <v>4.3</v>
      </c>
      <c r="H32" s="319">
        <f>6700</f>
        <v>6700</v>
      </c>
      <c r="I32" s="326">
        <v>100</v>
      </c>
      <c r="J32" s="384"/>
      <c r="K32" s="327">
        <f>200</f>
        <v>200</v>
      </c>
      <c r="L32" s="320">
        <f t="shared" si="0"/>
        <v>7000</v>
      </c>
      <c r="M32" s="322">
        <f>963+321+2028.33-49.47+2700.23-132.23</f>
        <v>5830.8600000000006</v>
      </c>
      <c r="N32" s="384">
        <f>49.47</f>
        <v>49.47</v>
      </c>
      <c r="O32" s="384"/>
      <c r="P32" s="384">
        <f>132.23</f>
        <v>132.22999999999999</v>
      </c>
      <c r="Q32" s="328"/>
      <c r="R32" s="386"/>
      <c r="S32" s="320">
        <f t="shared" si="1"/>
        <v>6012.56</v>
      </c>
    </row>
    <row r="33" spans="1:19" ht="13.5" thickBot="1">
      <c r="A33" s="334" t="s">
        <v>362</v>
      </c>
      <c r="B33" s="425">
        <v>3</v>
      </c>
      <c r="C33" s="389">
        <v>3</v>
      </c>
      <c r="D33" s="426">
        <v>3</v>
      </c>
      <c r="E33" s="427">
        <v>3</v>
      </c>
      <c r="F33" s="389">
        <v>3</v>
      </c>
      <c r="G33" s="428">
        <v>3</v>
      </c>
      <c r="H33" s="339">
        <f>2000</f>
        <v>2000</v>
      </c>
      <c r="I33" s="390"/>
      <c r="J33" s="390"/>
      <c r="K33" s="336">
        <v>200</v>
      </c>
      <c r="L33" s="340">
        <f t="shared" si="0"/>
        <v>2200</v>
      </c>
      <c r="M33" s="341">
        <f>2700.23+963+321-132.23</f>
        <v>3852</v>
      </c>
      <c r="N33" s="390"/>
      <c r="O33" s="390"/>
      <c r="P33" s="390">
        <f>P32</f>
        <v>132.22999999999999</v>
      </c>
      <c r="Q33" s="337"/>
      <c r="R33" s="388"/>
      <c r="S33" s="340">
        <f t="shared" si="1"/>
        <v>3984.23</v>
      </c>
    </row>
    <row r="34" spans="1:19" ht="12.75">
      <c r="A34" s="342" t="s">
        <v>346</v>
      </c>
      <c r="B34" s="346">
        <f>SUM(B20,B24,B26,B28,B30,B32,B22)</f>
        <v>5.9499999999999993</v>
      </c>
      <c r="C34" s="347">
        <f t="shared" ref="C34:R34" si="2">SUM(C20,C24,C26,C28,C30,C32,C22)</f>
        <v>5.9499999999999993</v>
      </c>
      <c r="D34" s="347">
        <f t="shared" si="2"/>
        <v>5.9499999999999993</v>
      </c>
      <c r="E34" s="347">
        <f t="shared" si="2"/>
        <v>5.9499999999999993</v>
      </c>
      <c r="F34" s="347">
        <f t="shared" si="2"/>
        <v>5.9499999999999993</v>
      </c>
      <c r="G34" s="345">
        <f t="shared" si="2"/>
        <v>5.9499999999999993</v>
      </c>
      <c r="H34" s="346">
        <f t="shared" si="2"/>
        <v>11800</v>
      </c>
      <c r="I34" s="347">
        <f t="shared" si="2"/>
        <v>100</v>
      </c>
      <c r="J34" s="347">
        <f t="shared" si="2"/>
        <v>300</v>
      </c>
      <c r="K34" s="347">
        <f t="shared" si="2"/>
        <v>200</v>
      </c>
      <c r="L34" s="391">
        <f t="shared" si="0"/>
        <v>12400</v>
      </c>
      <c r="M34" s="346">
        <f t="shared" si="2"/>
        <v>10149.51</v>
      </c>
      <c r="N34" s="347">
        <f t="shared" si="2"/>
        <v>49.47</v>
      </c>
      <c r="O34" s="347">
        <f t="shared" si="2"/>
        <v>0</v>
      </c>
      <c r="P34" s="347">
        <f t="shared" si="2"/>
        <v>132.22999999999999</v>
      </c>
      <c r="Q34" s="347">
        <f t="shared" si="2"/>
        <v>0</v>
      </c>
      <c r="R34" s="347">
        <f t="shared" si="2"/>
        <v>0</v>
      </c>
      <c r="S34" s="391">
        <f t="shared" si="1"/>
        <v>10331.209999999999</v>
      </c>
    </row>
    <row r="35" spans="1:19" ht="13.5" thickBot="1">
      <c r="A35" s="349" t="s">
        <v>363</v>
      </c>
      <c r="B35" s="354">
        <f>SUM(B21,B25,B27,B29,B31,B23)</f>
        <v>1.65</v>
      </c>
      <c r="C35" s="352">
        <f t="shared" ref="C35:R35" si="3">SUM(C21,C25,C27,C29,C31,C23)</f>
        <v>1.65</v>
      </c>
      <c r="D35" s="352">
        <f t="shared" si="3"/>
        <v>1.65</v>
      </c>
      <c r="E35" s="352">
        <f t="shared" si="3"/>
        <v>1.65</v>
      </c>
      <c r="F35" s="352">
        <f t="shared" si="3"/>
        <v>1.65</v>
      </c>
      <c r="G35" s="392">
        <f t="shared" si="3"/>
        <v>1.65</v>
      </c>
      <c r="H35" s="354">
        <f t="shared" si="3"/>
        <v>5100</v>
      </c>
      <c r="I35" s="352">
        <f t="shared" si="3"/>
        <v>0</v>
      </c>
      <c r="J35" s="352">
        <f t="shared" si="3"/>
        <v>0</v>
      </c>
      <c r="K35" s="352">
        <f t="shared" si="3"/>
        <v>0</v>
      </c>
      <c r="L35" s="393">
        <f t="shared" si="0"/>
        <v>5100</v>
      </c>
      <c r="M35" s="354">
        <f t="shared" si="3"/>
        <v>4318.6499999999996</v>
      </c>
      <c r="N35" s="352">
        <f t="shared" si="3"/>
        <v>0</v>
      </c>
      <c r="O35" s="352">
        <f t="shared" si="3"/>
        <v>0</v>
      </c>
      <c r="P35" s="352">
        <f t="shared" si="3"/>
        <v>0</v>
      </c>
      <c r="Q35" s="352">
        <f t="shared" si="3"/>
        <v>0</v>
      </c>
      <c r="R35" s="352">
        <f t="shared" si="3"/>
        <v>0</v>
      </c>
      <c r="S35" s="393">
        <f t="shared" si="1"/>
        <v>4318.6499999999996</v>
      </c>
    </row>
    <row r="36" spans="1:19" ht="12.75">
      <c r="A36" s="356" t="s">
        <v>364</v>
      </c>
      <c r="B36" s="360">
        <f>SUM(B20,B24,B26,B22)</f>
        <v>1.65</v>
      </c>
      <c r="C36" s="361">
        <f t="shared" ref="C36:R37" si="4">SUM(C20,C24,C26,C22)</f>
        <v>1.65</v>
      </c>
      <c r="D36" s="361">
        <f t="shared" si="4"/>
        <v>1.65</v>
      </c>
      <c r="E36" s="361">
        <f t="shared" si="4"/>
        <v>1.65</v>
      </c>
      <c r="F36" s="361">
        <f t="shared" si="4"/>
        <v>1.65</v>
      </c>
      <c r="G36" s="394">
        <f t="shared" si="4"/>
        <v>1.65</v>
      </c>
      <c r="H36" s="360">
        <f t="shared" si="4"/>
        <v>5100</v>
      </c>
      <c r="I36" s="361">
        <f t="shared" si="4"/>
        <v>0</v>
      </c>
      <c r="J36" s="361">
        <f t="shared" si="4"/>
        <v>300</v>
      </c>
      <c r="K36" s="361">
        <f t="shared" si="4"/>
        <v>0</v>
      </c>
      <c r="L36" s="395">
        <f t="shared" si="0"/>
        <v>5400</v>
      </c>
      <c r="M36" s="360">
        <f t="shared" si="4"/>
        <v>4318.6499999999996</v>
      </c>
      <c r="N36" s="361">
        <f t="shared" si="4"/>
        <v>0</v>
      </c>
      <c r="O36" s="361">
        <f t="shared" si="4"/>
        <v>0</v>
      </c>
      <c r="P36" s="361">
        <f t="shared" si="4"/>
        <v>0</v>
      </c>
      <c r="Q36" s="361">
        <f t="shared" si="4"/>
        <v>0</v>
      </c>
      <c r="R36" s="361">
        <f t="shared" si="4"/>
        <v>0</v>
      </c>
      <c r="S36" s="395">
        <f t="shared" si="1"/>
        <v>4318.6499999999996</v>
      </c>
    </row>
    <row r="37" spans="1:19" ht="12.75">
      <c r="A37" s="363" t="s">
        <v>357</v>
      </c>
      <c r="B37" s="368">
        <f>SUM(B21,B25,B27,B23)</f>
        <v>1.65</v>
      </c>
      <c r="C37" s="366">
        <f>SUM(C21,C25,C27,C23)</f>
        <v>1.65</v>
      </c>
      <c r="D37" s="366">
        <f t="shared" si="4"/>
        <v>1.65</v>
      </c>
      <c r="E37" s="366">
        <f t="shared" si="4"/>
        <v>1.65</v>
      </c>
      <c r="F37" s="366">
        <f t="shared" si="4"/>
        <v>1.65</v>
      </c>
      <c r="G37" s="367">
        <f t="shared" si="4"/>
        <v>1.65</v>
      </c>
      <c r="H37" s="368">
        <f t="shared" si="4"/>
        <v>5100</v>
      </c>
      <c r="I37" s="366">
        <f t="shared" si="4"/>
        <v>0</v>
      </c>
      <c r="J37" s="366">
        <f t="shared" si="4"/>
        <v>0</v>
      </c>
      <c r="K37" s="366">
        <f t="shared" si="4"/>
        <v>0</v>
      </c>
      <c r="L37" s="396">
        <f t="shared" si="0"/>
        <v>5100</v>
      </c>
      <c r="M37" s="368">
        <f t="shared" si="4"/>
        <v>4318.6499999999996</v>
      </c>
      <c r="N37" s="366">
        <f t="shared" si="4"/>
        <v>0</v>
      </c>
      <c r="O37" s="366">
        <f t="shared" si="4"/>
        <v>0</v>
      </c>
      <c r="P37" s="366">
        <f t="shared" si="4"/>
        <v>0</v>
      </c>
      <c r="Q37" s="366">
        <f t="shared" si="4"/>
        <v>0</v>
      </c>
      <c r="R37" s="366">
        <f t="shared" si="4"/>
        <v>0</v>
      </c>
      <c r="S37" s="396">
        <f t="shared" si="1"/>
        <v>4318.6499999999996</v>
      </c>
    </row>
    <row r="38" spans="1:19" ht="12.75">
      <c r="A38" s="369" t="s">
        <v>365</v>
      </c>
      <c r="B38" s="368">
        <f>SUM(B26,B28,B30)</f>
        <v>0</v>
      </c>
      <c r="C38" s="366">
        <f t="shared" ref="C38:R39" si="5">SUM(C26,C28,C30)</f>
        <v>0</v>
      </c>
      <c r="D38" s="366">
        <f t="shared" si="5"/>
        <v>0</v>
      </c>
      <c r="E38" s="366">
        <f t="shared" si="5"/>
        <v>0</v>
      </c>
      <c r="F38" s="366">
        <f t="shared" si="5"/>
        <v>0</v>
      </c>
      <c r="G38" s="367">
        <f t="shared" si="5"/>
        <v>0</v>
      </c>
      <c r="H38" s="368">
        <f t="shared" si="5"/>
        <v>0</v>
      </c>
      <c r="I38" s="366">
        <f t="shared" si="5"/>
        <v>0</v>
      </c>
      <c r="J38" s="366">
        <f t="shared" si="5"/>
        <v>0</v>
      </c>
      <c r="K38" s="366">
        <f t="shared" si="5"/>
        <v>0</v>
      </c>
      <c r="L38" s="396">
        <f t="shared" si="0"/>
        <v>0</v>
      </c>
      <c r="M38" s="368">
        <f t="shared" si="5"/>
        <v>0</v>
      </c>
      <c r="N38" s="366">
        <f t="shared" si="5"/>
        <v>0</v>
      </c>
      <c r="O38" s="366">
        <f t="shared" si="5"/>
        <v>0</v>
      </c>
      <c r="P38" s="366">
        <f t="shared" si="5"/>
        <v>0</v>
      </c>
      <c r="Q38" s="366">
        <f t="shared" si="5"/>
        <v>0</v>
      </c>
      <c r="R38" s="366">
        <f t="shared" si="5"/>
        <v>0</v>
      </c>
      <c r="S38" s="396">
        <f t="shared" si="1"/>
        <v>0</v>
      </c>
    </row>
    <row r="39" spans="1:19" ht="13.5" thickBot="1">
      <c r="A39" s="371" t="s">
        <v>357</v>
      </c>
      <c r="B39" s="375">
        <f>SUM(B27,B29,B31)</f>
        <v>0</v>
      </c>
      <c r="C39" s="376">
        <f t="shared" si="5"/>
        <v>0</v>
      </c>
      <c r="D39" s="376">
        <f t="shared" si="5"/>
        <v>0</v>
      </c>
      <c r="E39" s="376">
        <f t="shared" si="5"/>
        <v>0</v>
      </c>
      <c r="F39" s="376">
        <f t="shared" si="5"/>
        <v>0</v>
      </c>
      <c r="G39" s="397">
        <f t="shared" si="5"/>
        <v>0</v>
      </c>
      <c r="H39" s="375">
        <f t="shared" si="5"/>
        <v>0</v>
      </c>
      <c r="I39" s="376">
        <f t="shared" si="5"/>
        <v>0</v>
      </c>
      <c r="J39" s="376">
        <f t="shared" si="5"/>
        <v>0</v>
      </c>
      <c r="K39" s="376">
        <f t="shared" si="5"/>
        <v>0</v>
      </c>
      <c r="L39" s="393">
        <f t="shared" si="0"/>
        <v>0</v>
      </c>
      <c r="M39" s="375">
        <f t="shared" si="5"/>
        <v>0</v>
      </c>
      <c r="N39" s="376">
        <f t="shared" si="5"/>
        <v>0</v>
      </c>
      <c r="O39" s="376">
        <f t="shared" si="5"/>
        <v>0</v>
      </c>
      <c r="P39" s="376">
        <f t="shared" si="5"/>
        <v>0</v>
      </c>
      <c r="Q39" s="376">
        <f t="shared" si="5"/>
        <v>0</v>
      </c>
      <c r="R39" s="376">
        <f t="shared" si="5"/>
        <v>0</v>
      </c>
      <c r="S39" s="393">
        <f t="shared" si="1"/>
        <v>0</v>
      </c>
    </row>
    <row r="41" spans="1:19" ht="12.75">
      <c r="A41" s="377" t="s">
        <v>366</v>
      </c>
      <c r="B41" s="377"/>
      <c r="C41" s="377"/>
      <c r="D41" s="272"/>
      <c r="E41" s="272"/>
      <c r="F41" s="272"/>
      <c r="G41" s="272"/>
      <c r="H41" s="272"/>
      <c r="I41" s="272"/>
      <c r="J41" s="272"/>
      <c r="K41" s="272"/>
      <c r="L41" s="262"/>
      <c r="M41" s="262"/>
      <c r="N41" s="262"/>
      <c r="O41" s="262"/>
      <c r="P41" s="262"/>
      <c r="Q41" s="262"/>
      <c r="R41" s="262"/>
      <c r="S41" s="262"/>
    </row>
    <row r="42" spans="1:19" ht="12.75">
      <c r="A42" s="378" t="s">
        <v>290</v>
      </c>
      <c r="B42" s="378"/>
      <c r="C42" s="378"/>
      <c r="D42" s="262"/>
      <c r="E42" s="379"/>
      <c r="F42" s="379"/>
      <c r="G42" s="379"/>
      <c r="H42" s="379"/>
      <c r="I42" s="379"/>
      <c r="J42" s="378"/>
      <c r="K42" s="772" t="s">
        <v>229</v>
      </c>
      <c r="L42" s="772"/>
      <c r="M42" s="772"/>
      <c r="N42" s="772"/>
      <c r="O42" s="772"/>
      <c r="P42" s="772"/>
      <c r="Q42" s="262"/>
      <c r="R42" s="262"/>
      <c r="S42" s="262"/>
    </row>
    <row r="43" spans="1:19" ht="12.75">
      <c r="A43" s="749"/>
      <c r="B43" s="749"/>
      <c r="C43" s="271"/>
      <c r="D43" s="262"/>
      <c r="E43" s="262"/>
      <c r="F43" s="773" t="s">
        <v>231</v>
      </c>
      <c r="G43" s="773"/>
      <c r="H43" s="773"/>
      <c r="I43" s="377"/>
      <c r="J43" s="377"/>
      <c r="K43" s="377"/>
      <c r="L43" s="377"/>
      <c r="M43" s="380" t="s">
        <v>232</v>
      </c>
      <c r="N43" s="380"/>
      <c r="O43" s="271"/>
      <c r="P43" s="262"/>
      <c r="Q43" s="262"/>
      <c r="R43" s="262"/>
      <c r="S43" s="262"/>
    </row>
    <row r="44" spans="1:19" ht="12.75">
      <c r="A44" s="271"/>
      <c r="B44" s="271"/>
      <c r="C44" s="271"/>
      <c r="D44" s="262"/>
      <c r="E44" s="262"/>
      <c r="F44" s="262"/>
      <c r="G44" s="262"/>
      <c r="H44" s="271"/>
      <c r="I44" s="262"/>
      <c r="J44" s="262"/>
      <c r="K44" s="272"/>
      <c r="L44" s="272"/>
      <c r="M44" s="271"/>
      <c r="N44" s="271"/>
      <c r="O44" s="271"/>
      <c r="P44" s="262"/>
      <c r="Q44" s="262"/>
      <c r="R44" s="262"/>
      <c r="S44" s="262"/>
    </row>
    <row r="45" spans="1:19" ht="12.75">
      <c r="A45" s="378" t="s">
        <v>291</v>
      </c>
      <c r="B45" s="378"/>
      <c r="C45" s="378"/>
      <c r="D45" s="262"/>
      <c r="E45" s="379"/>
      <c r="F45" s="379"/>
      <c r="G45" s="379"/>
      <c r="H45" s="379"/>
      <c r="I45" s="379"/>
      <c r="J45" s="378"/>
      <c r="K45" s="772" t="s">
        <v>234</v>
      </c>
      <c r="L45" s="772"/>
      <c r="M45" s="772"/>
      <c r="N45" s="772"/>
      <c r="O45" s="772"/>
      <c r="P45" s="772"/>
      <c r="Q45" s="262"/>
      <c r="R45" s="262"/>
      <c r="S45" s="262"/>
    </row>
    <row r="46" spans="1:19" ht="12.75">
      <c r="A46" s="749"/>
      <c r="B46" s="749"/>
      <c r="C46" s="271"/>
      <c r="D46" s="262"/>
      <c r="E46" s="262"/>
      <c r="F46" s="773" t="s">
        <v>231</v>
      </c>
      <c r="G46" s="773"/>
      <c r="H46" s="773"/>
      <c r="I46" s="377"/>
      <c r="J46" s="377"/>
      <c r="K46" s="377"/>
      <c r="L46" s="377"/>
      <c r="M46" s="380" t="s">
        <v>232</v>
      </c>
      <c r="N46" s="380"/>
      <c r="O46" s="271"/>
      <c r="P46" s="262"/>
      <c r="Q46" s="262"/>
      <c r="R46" s="262"/>
      <c r="S46" s="262"/>
    </row>
    <row r="47" spans="1:19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</row>
    <row r="50" spans="6:6">
      <c r="F50" s="263" t="s">
        <v>22</v>
      </c>
    </row>
  </sheetData>
  <mergeCells count="37"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/>
  <pageMargins left="0" right="0" top="0" bottom="0" header="0" footer="0"/>
  <pageSetup paperSize="9" scale="84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" workbookViewId="0">
      <selection activeCell="D15" sqref="D15"/>
    </sheetView>
  </sheetViews>
  <sheetFormatPr defaultRowHeight="12"/>
  <cols>
    <col min="1" max="1" width="23.42578125" style="263" customWidth="1"/>
    <col min="2" max="2" width="7.85546875" style="263" customWidth="1"/>
    <col min="3" max="4" width="8.140625" style="263" customWidth="1"/>
    <col min="5" max="5" width="7.5703125" style="263" customWidth="1"/>
    <col min="6" max="7" width="7.42578125" style="263" customWidth="1"/>
    <col min="8" max="8" width="9.85546875" style="263" customWidth="1"/>
    <col min="9" max="9" width="8.140625" style="263" customWidth="1"/>
    <col min="10" max="10" width="6.7109375" style="263" customWidth="1"/>
    <col min="11" max="11" width="8.140625" style="263" customWidth="1"/>
    <col min="12" max="12" width="8.85546875" style="263" customWidth="1"/>
    <col min="13" max="13" width="9.42578125" style="263" customWidth="1"/>
    <col min="14" max="14" width="9.140625" style="263"/>
    <col min="15" max="15" width="6.7109375" style="263" customWidth="1"/>
    <col min="16" max="16" width="8.140625" style="263" customWidth="1"/>
    <col min="17" max="18" width="7.140625" style="263" customWidth="1"/>
    <col min="19" max="19" width="8.5703125" style="263" customWidth="1"/>
    <col min="20" max="16384" width="9.140625" style="263"/>
  </cols>
  <sheetData>
    <row r="1" spans="1:27" ht="12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743" t="s">
        <v>320</v>
      </c>
      <c r="O1" s="743"/>
      <c r="P1" s="743"/>
      <c r="Q1" s="743"/>
      <c r="R1" s="743"/>
      <c r="S1" s="743"/>
    </row>
    <row r="2" spans="1:27" ht="18" customHeight="1">
      <c r="A2" s="262"/>
      <c r="B2" s="744" t="s">
        <v>321</v>
      </c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3"/>
      <c r="O2" s="743"/>
      <c r="P2" s="743"/>
      <c r="Q2" s="743"/>
      <c r="R2" s="743"/>
      <c r="S2" s="743"/>
    </row>
    <row r="3" spans="1:27" ht="9.75" customHeight="1">
      <c r="A3" s="262"/>
      <c r="B3" s="262"/>
      <c r="C3" s="262"/>
      <c r="D3" s="262"/>
      <c r="E3" s="262"/>
      <c r="F3" s="262"/>
      <c r="G3" s="262"/>
      <c r="H3" s="262" t="s">
        <v>322</v>
      </c>
      <c r="I3" s="264"/>
      <c r="J3" s="264"/>
      <c r="K3" s="264"/>
      <c r="L3" s="264"/>
      <c r="M3" s="264"/>
      <c r="N3" s="265"/>
      <c r="O3" s="265"/>
      <c r="P3" s="265"/>
      <c r="Q3" s="265"/>
      <c r="R3" s="265"/>
      <c r="S3" s="265"/>
    </row>
    <row r="4" spans="1:27" ht="0.75" customHeight="1">
      <c r="A4" s="262"/>
      <c r="B4" s="262"/>
      <c r="C4" s="262"/>
      <c r="D4" s="262"/>
      <c r="E4" s="262"/>
      <c r="F4" s="262"/>
      <c r="G4" s="262"/>
      <c r="H4" s="262"/>
      <c r="I4" s="264"/>
      <c r="J4" s="264"/>
      <c r="K4" s="264"/>
      <c r="L4" s="264"/>
      <c r="M4" s="264"/>
      <c r="N4" s="265"/>
      <c r="O4" s="265"/>
      <c r="P4" s="265"/>
      <c r="Q4" s="265"/>
      <c r="R4" s="265"/>
      <c r="S4" s="265"/>
      <c r="U4" s="266"/>
      <c r="V4" s="266"/>
      <c r="W4" s="266"/>
    </row>
    <row r="5" spans="1:27" ht="26.25" customHeight="1">
      <c r="A5" s="745" t="s">
        <v>386</v>
      </c>
      <c r="B5" s="745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5"/>
      <c r="S5" s="745"/>
      <c r="T5" s="266"/>
      <c r="U5" s="266"/>
      <c r="V5" s="266"/>
    </row>
    <row r="6" spans="1:27" ht="3" customHeight="1">
      <c r="A6" s="267"/>
      <c r="B6" s="267"/>
      <c r="C6" s="267"/>
      <c r="D6" s="267"/>
      <c r="E6" s="267"/>
      <c r="F6" s="267"/>
      <c r="G6" s="267"/>
      <c r="H6" s="267"/>
      <c r="I6" s="267"/>
      <c r="J6" s="746"/>
      <c r="K6" s="746"/>
      <c r="L6" s="746"/>
      <c r="M6" s="746"/>
      <c r="N6" s="267"/>
      <c r="O6" s="267"/>
      <c r="P6" s="267"/>
      <c r="Q6" s="267"/>
      <c r="R6" s="267"/>
      <c r="S6" s="267"/>
    </row>
    <row r="7" spans="1:27" ht="12" customHeight="1">
      <c r="A7" s="268"/>
      <c r="B7" s="268"/>
      <c r="C7" s="268"/>
      <c r="D7" s="747">
        <v>44293</v>
      </c>
      <c r="E7" s="746"/>
      <c r="F7" s="746"/>
      <c r="G7" s="746"/>
      <c r="H7" s="746"/>
      <c r="I7" s="746"/>
      <c r="J7" s="746"/>
      <c r="K7" s="746"/>
      <c r="L7" s="746"/>
      <c r="M7" s="269"/>
      <c r="N7" s="268"/>
      <c r="O7" s="268"/>
      <c r="P7" s="268"/>
      <c r="Q7" s="268"/>
      <c r="R7" s="268"/>
      <c r="S7" s="268"/>
    </row>
    <row r="8" spans="1:27" ht="8.25" customHeight="1">
      <c r="A8" s="268"/>
      <c r="B8" s="268"/>
      <c r="C8" s="268"/>
      <c r="D8" s="268"/>
      <c r="E8" s="748" t="s">
        <v>323</v>
      </c>
      <c r="F8" s="748"/>
      <c r="G8" s="748"/>
      <c r="H8" s="748"/>
      <c r="I8" s="748"/>
      <c r="J8" s="748"/>
      <c r="K8" s="748"/>
      <c r="L8" s="748"/>
      <c r="M8" s="269"/>
      <c r="N8" s="268"/>
      <c r="O8" s="268"/>
      <c r="P8" s="268"/>
      <c r="Q8" s="268"/>
      <c r="R8" s="268"/>
      <c r="S8" s="268"/>
    </row>
    <row r="9" spans="1:27" ht="0.75" customHeight="1">
      <c r="A9" s="270"/>
      <c r="B9" s="271"/>
      <c r="C9" s="271"/>
      <c r="D9" s="271"/>
      <c r="E9" s="271"/>
      <c r="F9" s="271"/>
      <c r="G9" s="271"/>
      <c r="H9" s="272"/>
      <c r="I9" s="272"/>
      <c r="J9" s="749"/>
      <c r="K9" s="749"/>
      <c r="L9" s="262"/>
      <c r="M9" s="262"/>
      <c r="N9" s="268"/>
      <c r="O9" s="268"/>
      <c r="P9" s="268"/>
      <c r="Q9" s="268"/>
      <c r="R9" s="268"/>
      <c r="S9" s="268"/>
    </row>
    <row r="10" spans="1:27" ht="12.75" customHeight="1">
      <c r="A10" s="272"/>
      <c r="B10" s="750" t="s">
        <v>324</v>
      </c>
      <c r="C10" s="751"/>
      <c r="D10" s="273" t="s">
        <v>325</v>
      </c>
      <c r="E10" s="274"/>
      <c r="F10" s="275"/>
      <c r="G10" s="275"/>
      <c r="H10" s="272"/>
      <c r="I10" s="272"/>
      <c r="J10" s="752"/>
      <c r="K10" s="752"/>
      <c r="L10" s="262"/>
      <c r="M10" s="262"/>
      <c r="N10" s="262"/>
      <c r="O10" s="262"/>
      <c r="P10" s="262"/>
      <c r="Q10" s="276"/>
      <c r="R10" s="276"/>
      <c r="S10" s="276"/>
    </row>
    <row r="11" spans="1:27" ht="21.75" customHeight="1">
      <c r="A11" s="277" t="s">
        <v>326</v>
      </c>
      <c r="B11" s="278" t="s">
        <v>327</v>
      </c>
      <c r="C11" s="278" t="s">
        <v>328</v>
      </c>
      <c r="D11" s="279" t="s">
        <v>329</v>
      </c>
      <c r="E11" s="280" t="s">
        <v>330</v>
      </c>
      <c r="F11" s="281"/>
      <c r="G11" s="275"/>
      <c r="H11" s="272"/>
      <c r="I11" s="272"/>
      <c r="J11" s="282"/>
      <c r="K11" s="282"/>
      <c r="L11" s="262"/>
      <c r="M11" s="262"/>
      <c r="N11" s="262"/>
      <c r="O11" s="262"/>
      <c r="P11" s="262"/>
      <c r="Q11" s="276"/>
      <c r="R11" s="276"/>
      <c r="S11" s="276"/>
    </row>
    <row r="12" spans="1:27" ht="14.25" customHeight="1">
      <c r="A12" s="283" t="s">
        <v>331</v>
      </c>
      <c r="B12" s="284">
        <v>1</v>
      </c>
      <c r="C12" s="284">
        <v>1</v>
      </c>
      <c r="D12" s="285" t="s">
        <v>332</v>
      </c>
      <c r="E12" s="286" t="s">
        <v>332</v>
      </c>
      <c r="F12" s="271"/>
      <c r="G12" s="271"/>
      <c r="H12" s="272"/>
      <c r="I12" s="287" t="s">
        <v>333</v>
      </c>
      <c r="J12" s="753" t="s">
        <v>15</v>
      </c>
      <c r="K12" s="753"/>
      <c r="L12" s="753"/>
      <c r="M12" s="753"/>
      <c r="N12" s="753"/>
      <c r="O12" s="753"/>
      <c r="P12" s="749"/>
      <c r="Q12" s="749"/>
      <c r="R12" s="741">
        <v>1</v>
      </c>
      <c r="S12" s="742"/>
    </row>
    <row r="13" spans="1:27" ht="14.25" customHeight="1">
      <c r="A13" s="283" t="s">
        <v>334</v>
      </c>
      <c r="B13" s="288">
        <v>6</v>
      </c>
      <c r="C13" s="288">
        <v>6</v>
      </c>
      <c r="D13" s="289">
        <v>6</v>
      </c>
      <c r="E13" s="290">
        <v>6</v>
      </c>
      <c r="F13" s="291"/>
      <c r="G13" s="291"/>
      <c r="H13" s="272"/>
      <c r="I13" s="754"/>
      <c r="J13" s="754"/>
      <c r="K13" s="754"/>
      <c r="L13" s="754"/>
      <c r="M13" s="754"/>
      <c r="N13" s="754"/>
      <c r="O13" s="754"/>
      <c r="P13" s="262"/>
      <c r="Q13" s="276"/>
      <c r="R13" s="276"/>
      <c r="S13" s="276"/>
    </row>
    <row r="14" spans="1:27" ht="14.25" customHeight="1">
      <c r="A14" s="283" t="s">
        <v>335</v>
      </c>
      <c r="B14" s="288">
        <v>101</v>
      </c>
      <c r="C14" s="288">
        <v>103</v>
      </c>
      <c r="D14" s="288">
        <v>102</v>
      </c>
      <c r="E14" s="290">
        <v>103</v>
      </c>
      <c r="F14" s="291"/>
      <c r="G14" s="291"/>
      <c r="H14" s="272"/>
      <c r="I14" s="292" t="s">
        <v>336</v>
      </c>
      <c r="J14" s="292"/>
      <c r="K14" s="293"/>
      <c r="L14" s="293"/>
      <c r="M14" s="294"/>
      <c r="N14" s="272"/>
      <c r="O14" s="272"/>
      <c r="P14" s="295">
        <v>9</v>
      </c>
      <c r="Q14" s="295">
        <v>1</v>
      </c>
      <c r="R14" s="296">
        <v>1</v>
      </c>
      <c r="S14" s="296">
        <v>1</v>
      </c>
    </row>
    <row r="15" spans="1:27" ht="4.5" customHeight="1" thickBot="1">
      <c r="A15" s="297"/>
      <c r="B15" s="298"/>
      <c r="C15" s="298"/>
      <c r="D15" s="299"/>
      <c r="E15" s="292"/>
      <c r="F15" s="292"/>
      <c r="G15" s="292"/>
      <c r="H15" s="294"/>
      <c r="I15" s="272"/>
      <c r="J15" s="272"/>
      <c r="K15" s="272"/>
      <c r="L15" s="262"/>
      <c r="M15" s="300"/>
      <c r="N15" s="262"/>
      <c r="O15" s="262"/>
      <c r="P15" s="262"/>
      <c r="Q15" s="300"/>
      <c r="R15" s="300"/>
      <c r="S15" s="300"/>
    </row>
    <row r="16" spans="1:27" ht="13.5" customHeight="1">
      <c r="A16" s="755" t="s">
        <v>337</v>
      </c>
      <c r="B16" s="757" t="s">
        <v>338</v>
      </c>
      <c r="C16" s="758"/>
      <c r="D16" s="758"/>
      <c r="E16" s="758"/>
      <c r="F16" s="758"/>
      <c r="G16" s="759"/>
      <c r="H16" s="760" t="s">
        <v>339</v>
      </c>
      <c r="I16" s="761"/>
      <c r="J16" s="761"/>
      <c r="K16" s="761"/>
      <c r="L16" s="762"/>
      <c r="M16" s="760" t="s">
        <v>340</v>
      </c>
      <c r="N16" s="761"/>
      <c r="O16" s="761"/>
      <c r="P16" s="761"/>
      <c r="Q16" s="761"/>
      <c r="R16" s="761"/>
      <c r="S16" s="762"/>
      <c r="U16" s="301"/>
      <c r="V16" s="302"/>
      <c r="W16" s="302"/>
      <c r="X16" s="302"/>
      <c r="Y16" s="302"/>
      <c r="Z16" s="302"/>
      <c r="AA16" s="302"/>
    </row>
    <row r="17" spans="1:27" ht="13.5" customHeight="1">
      <c r="A17" s="756"/>
      <c r="B17" s="763" t="s">
        <v>341</v>
      </c>
      <c r="C17" s="764"/>
      <c r="D17" s="764"/>
      <c r="E17" s="765" t="s">
        <v>324</v>
      </c>
      <c r="F17" s="766"/>
      <c r="G17" s="767"/>
      <c r="H17" s="768" t="s">
        <v>342</v>
      </c>
      <c r="I17" s="769" t="s">
        <v>343</v>
      </c>
      <c r="J17" s="769" t="s">
        <v>344</v>
      </c>
      <c r="K17" s="774" t="s">
        <v>345</v>
      </c>
      <c r="L17" s="775" t="s">
        <v>346</v>
      </c>
      <c r="M17" s="768" t="s">
        <v>342</v>
      </c>
      <c r="N17" s="769" t="s">
        <v>343</v>
      </c>
      <c r="O17" s="769" t="s">
        <v>344</v>
      </c>
      <c r="P17" s="774" t="s">
        <v>347</v>
      </c>
      <c r="Q17" s="769" t="s">
        <v>348</v>
      </c>
      <c r="R17" s="769" t="s">
        <v>367</v>
      </c>
      <c r="S17" s="770" t="s">
        <v>346</v>
      </c>
      <c r="U17" s="301"/>
      <c r="V17" s="302"/>
      <c r="W17" s="302"/>
      <c r="X17" s="302"/>
      <c r="Y17" s="302"/>
      <c r="Z17" s="302"/>
      <c r="AA17" s="302"/>
    </row>
    <row r="18" spans="1:27" ht="70.5" customHeight="1">
      <c r="A18" s="756"/>
      <c r="B18" s="303" t="s">
        <v>327</v>
      </c>
      <c r="C18" s="304" t="s">
        <v>350</v>
      </c>
      <c r="D18" s="304" t="s">
        <v>351</v>
      </c>
      <c r="E18" s="305" t="s">
        <v>327</v>
      </c>
      <c r="F18" s="304" t="s">
        <v>350</v>
      </c>
      <c r="G18" s="306" t="s">
        <v>352</v>
      </c>
      <c r="H18" s="768"/>
      <c r="I18" s="769"/>
      <c r="J18" s="769"/>
      <c r="K18" s="774"/>
      <c r="L18" s="775"/>
      <c r="M18" s="768"/>
      <c r="N18" s="769"/>
      <c r="O18" s="769"/>
      <c r="P18" s="774"/>
      <c r="Q18" s="769"/>
      <c r="R18" s="769"/>
      <c r="S18" s="771"/>
    </row>
    <row r="19" spans="1:27" ht="10.5" customHeight="1">
      <c r="A19" s="307">
        <v>1</v>
      </c>
      <c r="B19" s="308">
        <v>2</v>
      </c>
      <c r="C19" s="309">
        <v>3</v>
      </c>
      <c r="D19" s="309">
        <v>4</v>
      </c>
      <c r="E19" s="310">
        <v>5</v>
      </c>
      <c r="F19" s="309">
        <v>6</v>
      </c>
      <c r="G19" s="311">
        <v>7</v>
      </c>
      <c r="H19" s="312">
        <v>8</v>
      </c>
      <c r="I19" s="310">
        <v>9</v>
      </c>
      <c r="J19" s="310">
        <v>10</v>
      </c>
      <c r="K19" s="310">
        <v>11</v>
      </c>
      <c r="L19" s="313">
        <v>12</v>
      </c>
      <c r="M19" s="312">
        <v>13</v>
      </c>
      <c r="N19" s="310">
        <v>14</v>
      </c>
      <c r="O19" s="310">
        <v>15</v>
      </c>
      <c r="P19" s="310">
        <v>16</v>
      </c>
      <c r="Q19" s="310">
        <v>17</v>
      </c>
      <c r="R19" s="310">
        <v>18</v>
      </c>
      <c r="S19" s="313">
        <v>19</v>
      </c>
    </row>
    <row r="20" spans="1:27" ht="21" customHeight="1">
      <c r="A20" s="314" t="s">
        <v>353</v>
      </c>
      <c r="B20" s="315">
        <v>0.5</v>
      </c>
      <c r="C20" s="381">
        <v>0.5</v>
      </c>
      <c r="D20" s="381">
        <v>0.5</v>
      </c>
      <c r="E20" s="382">
        <v>0.5</v>
      </c>
      <c r="F20" s="381">
        <v>0.5</v>
      </c>
      <c r="G20" s="383">
        <v>0.5</v>
      </c>
      <c r="H20" s="319">
        <f>2800</f>
        <v>2800</v>
      </c>
      <c r="I20" s="316">
        <v>300</v>
      </c>
      <c r="J20" s="381"/>
      <c r="K20" s="381"/>
      <c r="L20" s="320">
        <f t="shared" ref="L20:L39" si="0">SUM(H20:K20)</f>
        <v>3100</v>
      </c>
      <c r="M20" s="322">
        <f>1854.96</f>
        <v>1854.96</v>
      </c>
      <c r="N20" s="381"/>
      <c r="O20" s="381"/>
      <c r="P20" s="381"/>
      <c r="Q20" s="381"/>
      <c r="R20" s="381"/>
      <c r="S20" s="320">
        <f t="shared" ref="S20:S39" si="1">SUM(M20:R20)</f>
        <v>1854.96</v>
      </c>
    </row>
    <row r="21" spans="1:27" ht="14.25" customHeight="1">
      <c r="A21" s="321" t="s">
        <v>354</v>
      </c>
      <c r="B21" s="322">
        <v>0.5</v>
      </c>
      <c r="C21" s="381">
        <v>0.5</v>
      </c>
      <c r="D21" s="381">
        <v>0.5</v>
      </c>
      <c r="E21" s="382">
        <v>0.5</v>
      </c>
      <c r="F21" s="381">
        <v>0.5</v>
      </c>
      <c r="G21" s="383">
        <v>0.5</v>
      </c>
      <c r="H21" s="319">
        <f>2800</f>
        <v>2800</v>
      </c>
      <c r="I21" s="316">
        <v>300</v>
      </c>
      <c r="J21" s="381"/>
      <c r="K21" s="381"/>
      <c r="L21" s="320">
        <f t="shared" si="0"/>
        <v>3100</v>
      </c>
      <c r="M21" s="322">
        <f>1854.96</f>
        <v>1854.96</v>
      </c>
      <c r="N21" s="381"/>
      <c r="O21" s="381"/>
      <c r="P21" s="381"/>
      <c r="Q21" s="381"/>
      <c r="R21" s="381"/>
      <c r="S21" s="320">
        <f t="shared" si="1"/>
        <v>1854.96</v>
      </c>
    </row>
    <row r="22" spans="1:27" ht="14.25" customHeight="1">
      <c r="A22" s="323" t="s">
        <v>355</v>
      </c>
      <c r="B22" s="322"/>
      <c r="C22" s="381"/>
      <c r="D22" s="381"/>
      <c r="E22" s="382"/>
      <c r="F22" s="381"/>
      <c r="G22" s="383"/>
      <c r="H22" s="322"/>
      <c r="I22" s="381"/>
      <c r="J22" s="381"/>
      <c r="K22" s="381"/>
      <c r="L22" s="320">
        <f t="shared" si="0"/>
        <v>0</v>
      </c>
      <c r="M22" s="322"/>
      <c r="N22" s="381"/>
      <c r="O22" s="381"/>
      <c r="P22" s="381"/>
      <c r="Q22" s="382"/>
      <c r="R22" s="382"/>
      <c r="S22" s="320">
        <f t="shared" si="1"/>
        <v>0</v>
      </c>
    </row>
    <row r="23" spans="1:27" ht="14.25" customHeight="1">
      <c r="A23" s="321" t="s">
        <v>354</v>
      </c>
      <c r="B23" s="322"/>
      <c r="C23" s="381"/>
      <c r="D23" s="381"/>
      <c r="E23" s="382"/>
      <c r="F23" s="381"/>
      <c r="G23" s="383"/>
      <c r="H23" s="322"/>
      <c r="I23" s="381"/>
      <c r="J23" s="381"/>
      <c r="K23" s="381"/>
      <c r="L23" s="320">
        <f t="shared" si="0"/>
        <v>0</v>
      </c>
      <c r="M23" s="322"/>
      <c r="N23" s="381"/>
      <c r="O23" s="381"/>
      <c r="P23" s="381"/>
      <c r="Q23" s="382"/>
      <c r="R23" s="382"/>
      <c r="S23" s="320">
        <f t="shared" si="1"/>
        <v>0</v>
      </c>
    </row>
    <row r="24" spans="1:27" ht="14.25" customHeight="1">
      <c r="A24" s="324" t="s">
        <v>356</v>
      </c>
      <c r="B24" s="325">
        <v>11.6</v>
      </c>
      <c r="C24" s="384">
        <v>11.6</v>
      </c>
      <c r="D24" s="385">
        <v>11.6</v>
      </c>
      <c r="E24" s="386">
        <v>11.6</v>
      </c>
      <c r="F24" s="326">
        <v>11.6</v>
      </c>
      <c r="G24" s="387">
        <v>11.6</v>
      </c>
      <c r="H24" s="319">
        <f>17400+10800+1900</f>
        <v>30100</v>
      </c>
      <c r="I24" s="384"/>
      <c r="J24" s="326"/>
      <c r="K24" s="385"/>
      <c r="L24" s="320">
        <f t="shared" si="0"/>
        <v>30100</v>
      </c>
      <c r="M24" s="322">
        <f>12070.25-19.33+15509.18-21.13+3051.48</f>
        <v>30590.449999999997</v>
      </c>
      <c r="N24" s="384"/>
      <c r="O24" s="384"/>
      <c r="P24" s="384"/>
      <c r="Q24" s="328"/>
      <c r="R24" s="328"/>
      <c r="S24" s="320">
        <f t="shared" si="1"/>
        <v>30590.449999999997</v>
      </c>
    </row>
    <row r="25" spans="1:27" ht="14.25" customHeight="1">
      <c r="A25" s="330" t="s">
        <v>357</v>
      </c>
      <c r="B25" s="325">
        <v>7.2</v>
      </c>
      <c r="C25" s="326">
        <v>7.2</v>
      </c>
      <c r="D25" s="385">
        <v>7.2</v>
      </c>
      <c r="E25" s="386">
        <v>7.2</v>
      </c>
      <c r="F25" s="326">
        <v>7.2</v>
      </c>
      <c r="G25" s="387">
        <v>7.2</v>
      </c>
      <c r="H25" s="319">
        <f>17400</f>
        <v>17400</v>
      </c>
      <c r="I25" s="384"/>
      <c r="J25" s="384"/>
      <c r="K25" s="385"/>
      <c r="L25" s="320">
        <f t="shared" si="0"/>
        <v>17400</v>
      </c>
      <c r="M25" s="322">
        <f>15509.18-21.13</f>
        <v>15488.050000000001</v>
      </c>
      <c r="N25" s="384"/>
      <c r="O25" s="384"/>
      <c r="P25" s="384"/>
      <c r="Q25" s="386"/>
      <c r="R25" s="328"/>
      <c r="S25" s="320">
        <f t="shared" si="1"/>
        <v>15488.050000000001</v>
      </c>
    </row>
    <row r="26" spans="1:27" ht="14.25" customHeight="1">
      <c r="A26" s="332" t="s">
        <v>358</v>
      </c>
      <c r="B26" s="325">
        <v>0.88</v>
      </c>
      <c r="C26" s="384">
        <v>0.88</v>
      </c>
      <c r="D26" s="385">
        <v>0.88</v>
      </c>
      <c r="E26" s="386">
        <v>0.88</v>
      </c>
      <c r="F26" s="384">
        <v>0.88</v>
      </c>
      <c r="G26" s="387">
        <v>0.88</v>
      </c>
      <c r="H26" s="319">
        <v>3300</v>
      </c>
      <c r="I26" s="384"/>
      <c r="J26" s="384"/>
      <c r="K26" s="385"/>
      <c r="L26" s="320">
        <f t="shared" si="0"/>
        <v>3300</v>
      </c>
      <c r="M26" s="322">
        <f>1837.26+318.46</f>
        <v>2155.7199999999998</v>
      </c>
      <c r="N26" s="384"/>
      <c r="O26" s="384"/>
      <c r="P26" s="384"/>
      <c r="Q26" s="328"/>
      <c r="R26" s="386"/>
      <c r="S26" s="320">
        <f t="shared" si="1"/>
        <v>2155.7199999999998</v>
      </c>
    </row>
    <row r="27" spans="1:27" ht="14.25" customHeight="1">
      <c r="A27" s="330" t="s">
        <v>357</v>
      </c>
      <c r="B27" s="325">
        <v>0.88</v>
      </c>
      <c r="C27" s="384">
        <v>0.88</v>
      </c>
      <c r="D27" s="385">
        <v>0.88</v>
      </c>
      <c r="E27" s="386">
        <v>0.88</v>
      </c>
      <c r="F27" s="384">
        <v>0.88</v>
      </c>
      <c r="G27" s="387">
        <v>0.88</v>
      </c>
      <c r="H27" s="319">
        <v>3300</v>
      </c>
      <c r="I27" s="384"/>
      <c r="J27" s="384"/>
      <c r="K27" s="385"/>
      <c r="L27" s="320">
        <f t="shared" si="0"/>
        <v>3300</v>
      </c>
      <c r="M27" s="322">
        <f>1837.26+318.46</f>
        <v>2155.7199999999998</v>
      </c>
      <c r="N27" s="384"/>
      <c r="O27" s="384"/>
      <c r="P27" s="384"/>
      <c r="Q27" s="328"/>
      <c r="R27" s="386"/>
      <c r="S27" s="320">
        <f t="shared" si="1"/>
        <v>2155.7199999999998</v>
      </c>
    </row>
    <row r="28" spans="1:27" ht="14.25" customHeight="1">
      <c r="A28" s="324" t="s">
        <v>359</v>
      </c>
      <c r="B28" s="325">
        <v>0.5</v>
      </c>
      <c r="C28" s="384">
        <v>0.5</v>
      </c>
      <c r="D28" s="385">
        <v>0.5</v>
      </c>
      <c r="E28" s="386">
        <v>0.5</v>
      </c>
      <c r="F28" s="384">
        <v>0.5</v>
      </c>
      <c r="G28" s="387">
        <v>0.5</v>
      </c>
      <c r="H28" s="319">
        <f>1300</f>
        <v>1300</v>
      </c>
      <c r="I28" s="384"/>
      <c r="J28" s="384"/>
      <c r="K28" s="385"/>
      <c r="L28" s="320">
        <f t="shared" si="0"/>
        <v>1300</v>
      </c>
      <c r="M28" s="322">
        <f>662.43</f>
        <v>662.43</v>
      </c>
      <c r="N28" s="384"/>
      <c r="O28" s="384"/>
      <c r="P28" s="384"/>
      <c r="Q28" s="328"/>
      <c r="R28" s="386"/>
      <c r="S28" s="320">
        <f t="shared" si="1"/>
        <v>662.43</v>
      </c>
    </row>
    <row r="29" spans="1:27" ht="14.25" customHeight="1">
      <c r="A29" s="330" t="s">
        <v>357</v>
      </c>
      <c r="B29" s="325"/>
      <c r="C29" s="384"/>
      <c r="D29" s="385"/>
      <c r="E29" s="386"/>
      <c r="F29" s="384"/>
      <c r="G29" s="387"/>
      <c r="H29" s="322"/>
      <c r="I29" s="384"/>
      <c r="J29" s="384"/>
      <c r="K29" s="385"/>
      <c r="L29" s="320">
        <f t="shared" si="0"/>
        <v>0</v>
      </c>
      <c r="M29" s="322"/>
      <c r="N29" s="384"/>
      <c r="O29" s="384"/>
      <c r="P29" s="384"/>
      <c r="Q29" s="328"/>
      <c r="R29" s="386"/>
      <c r="S29" s="320">
        <f t="shared" si="1"/>
        <v>0</v>
      </c>
    </row>
    <row r="30" spans="1:27" ht="14.25" customHeight="1">
      <c r="A30" s="333" t="s">
        <v>360</v>
      </c>
      <c r="B30" s="325"/>
      <c r="C30" s="384"/>
      <c r="D30" s="385"/>
      <c r="E30" s="386"/>
      <c r="F30" s="384"/>
      <c r="G30" s="387"/>
      <c r="H30" s="322"/>
      <c r="I30" s="384"/>
      <c r="J30" s="384"/>
      <c r="K30" s="385"/>
      <c r="L30" s="320">
        <f t="shared" si="0"/>
        <v>0</v>
      </c>
      <c r="M30" s="322"/>
      <c r="N30" s="384"/>
      <c r="O30" s="384"/>
      <c r="P30" s="384"/>
      <c r="Q30" s="328"/>
      <c r="R30" s="386"/>
      <c r="S30" s="320">
        <f t="shared" si="1"/>
        <v>0</v>
      </c>
    </row>
    <row r="31" spans="1:27" ht="14.25" customHeight="1">
      <c r="A31" s="330" t="s">
        <v>357</v>
      </c>
      <c r="B31" s="325"/>
      <c r="C31" s="384"/>
      <c r="D31" s="385"/>
      <c r="E31" s="386"/>
      <c r="F31" s="384"/>
      <c r="G31" s="387"/>
      <c r="H31" s="322"/>
      <c r="I31" s="384"/>
      <c r="J31" s="384"/>
      <c r="K31" s="385"/>
      <c r="L31" s="320">
        <f t="shared" si="0"/>
        <v>0</v>
      </c>
      <c r="M31" s="322"/>
      <c r="N31" s="384"/>
      <c r="O31" s="384"/>
      <c r="P31" s="384"/>
      <c r="Q31" s="328"/>
      <c r="R31" s="386"/>
      <c r="S31" s="320">
        <f t="shared" si="1"/>
        <v>0</v>
      </c>
    </row>
    <row r="32" spans="1:27" ht="14.25" customHeight="1">
      <c r="A32" s="324" t="s">
        <v>361</v>
      </c>
      <c r="B32" s="325">
        <v>14.2</v>
      </c>
      <c r="C32" s="384">
        <f>0.5+8.2+0.5+1+1+0.75+0.75+0.75+0.75</f>
        <v>14.2</v>
      </c>
      <c r="D32" s="385">
        <v>14.2</v>
      </c>
      <c r="E32" s="386">
        <v>14.2</v>
      </c>
      <c r="F32" s="384">
        <v>13.95</v>
      </c>
      <c r="G32" s="387">
        <v>13.95</v>
      </c>
      <c r="H32" s="319">
        <v>30600</v>
      </c>
      <c r="I32" s="326">
        <f>1300</f>
        <v>1300</v>
      </c>
      <c r="J32" s="384"/>
      <c r="K32" s="327"/>
      <c r="L32" s="320">
        <f t="shared" si="0"/>
        <v>31900</v>
      </c>
      <c r="M32" s="322">
        <f>1310.65-148.65+13436.63-65.4-667.29+2016.92-140.72+1637.78-64.98+642+799.16-38.06+963+321+1605+157.21</f>
        <v>21764.249999999996</v>
      </c>
      <c r="N32" s="384">
        <f>148.65+667.29+140.72+64.98+38.06</f>
        <v>1059.7</v>
      </c>
      <c r="O32" s="384"/>
      <c r="P32" s="384"/>
      <c r="Q32" s="328"/>
      <c r="R32" s="386"/>
      <c r="S32" s="320">
        <f t="shared" si="1"/>
        <v>22823.949999999997</v>
      </c>
    </row>
    <row r="33" spans="1:19" ht="13.5" thickBot="1">
      <c r="A33" s="334" t="s">
        <v>362</v>
      </c>
      <c r="B33" s="425">
        <v>3</v>
      </c>
      <c r="C33" s="389">
        <v>3</v>
      </c>
      <c r="D33" s="426">
        <v>3</v>
      </c>
      <c r="E33" s="427">
        <v>3</v>
      </c>
      <c r="F33" s="335">
        <v>2.75</v>
      </c>
      <c r="G33" s="338">
        <v>2.75</v>
      </c>
      <c r="H33" s="339">
        <v>5800</v>
      </c>
      <c r="I33" s="390"/>
      <c r="J33" s="390"/>
      <c r="K33" s="336"/>
      <c r="L33" s="340">
        <f t="shared" si="0"/>
        <v>5800</v>
      </c>
      <c r="M33" s="341">
        <f>642+963+321+1605</f>
        <v>3531</v>
      </c>
      <c r="N33" s="390"/>
      <c r="O33" s="390"/>
      <c r="P33" s="390"/>
      <c r="Q33" s="337"/>
      <c r="R33" s="388"/>
      <c r="S33" s="340">
        <f t="shared" si="1"/>
        <v>3531</v>
      </c>
    </row>
    <row r="34" spans="1:19" ht="12.75">
      <c r="A34" s="342" t="s">
        <v>346</v>
      </c>
      <c r="B34" s="346">
        <f>SUM(B20,B24,B26,B28,B30,B32,B22)</f>
        <v>27.68</v>
      </c>
      <c r="C34" s="347">
        <f t="shared" ref="C34:R34" si="2">SUM(C20,C24,C26,C28,C30,C32,C22)</f>
        <v>27.68</v>
      </c>
      <c r="D34" s="347">
        <f t="shared" si="2"/>
        <v>27.68</v>
      </c>
      <c r="E34" s="347">
        <f t="shared" si="2"/>
        <v>27.68</v>
      </c>
      <c r="F34" s="347">
        <f t="shared" si="2"/>
        <v>27.43</v>
      </c>
      <c r="G34" s="345">
        <f t="shared" si="2"/>
        <v>27.43</v>
      </c>
      <c r="H34" s="346">
        <f t="shared" si="2"/>
        <v>68100</v>
      </c>
      <c r="I34" s="347">
        <f t="shared" si="2"/>
        <v>1600</v>
      </c>
      <c r="J34" s="347">
        <f t="shared" si="2"/>
        <v>0</v>
      </c>
      <c r="K34" s="347">
        <f t="shared" si="2"/>
        <v>0</v>
      </c>
      <c r="L34" s="391">
        <f t="shared" si="0"/>
        <v>69700</v>
      </c>
      <c r="M34" s="346">
        <f t="shared" si="2"/>
        <v>57027.81</v>
      </c>
      <c r="N34" s="347">
        <f t="shared" si="2"/>
        <v>1059.7</v>
      </c>
      <c r="O34" s="347">
        <f t="shared" si="2"/>
        <v>0</v>
      </c>
      <c r="P34" s="347">
        <f t="shared" si="2"/>
        <v>0</v>
      </c>
      <c r="Q34" s="347">
        <f t="shared" si="2"/>
        <v>0</v>
      </c>
      <c r="R34" s="347">
        <f t="shared" si="2"/>
        <v>0</v>
      </c>
      <c r="S34" s="391">
        <f t="shared" si="1"/>
        <v>58087.509999999995</v>
      </c>
    </row>
    <row r="35" spans="1:19" ht="13.5" thickBot="1">
      <c r="A35" s="349" t="s">
        <v>363</v>
      </c>
      <c r="B35" s="354">
        <f>SUM(B21,B25,B27,B29,B31,B23)</f>
        <v>8.58</v>
      </c>
      <c r="C35" s="352">
        <f t="shared" ref="C35:R35" si="3">SUM(C21,C25,C27,C29,C31,C23)</f>
        <v>8.58</v>
      </c>
      <c r="D35" s="352">
        <f t="shared" si="3"/>
        <v>8.58</v>
      </c>
      <c r="E35" s="352">
        <f t="shared" si="3"/>
        <v>8.58</v>
      </c>
      <c r="F35" s="352">
        <f t="shared" si="3"/>
        <v>8.58</v>
      </c>
      <c r="G35" s="392">
        <f t="shared" si="3"/>
        <v>8.58</v>
      </c>
      <c r="H35" s="354">
        <f t="shared" si="3"/>
        <v>23500</v>
      </c>
      <c r="I35" s="352">
        <f t="shared" si="3"/>
        <v>300</v>
      </c>
      <c r="J35" s="352">
        <f t="shared" si="3"/>
        <v>0</v>
      </c>
      <c r="K35" s="352">
        <f t="shared" si="3"/>
        <v>0</v>
      </c>
      <c r="L35" s="393">
        <f t="shared" si="0"/>
        <v>23800</v>
      </c>
      <c r="M35" s="354">
        <f t="shared" si="3"/>
        <v>19498.730000000003</v>
      </c>
      <c r="N35" s="352">
        <f t="shared" si="3"/>
        <v>0</v>
      </c>
      <c r="O35" s="352">
        <f t="shared" si="3"/>
        <v>0</v>
      </c>
      <c r="P35" s="352">
        <f t="shared" si="3"/>
        <v>0</v>
      </c>
      <c r="Q35" s="352">
        <f t="shared" si="3"/>
        <v>0</v>
      </c>
      <c r="R35" s="352">
        <f t="shared" si="3"/>
        <v>0</v>
      </c>
      <c r="S35" s="393">
        <f t="shared" si="1"/>
        <v>19498.730000000003</v>
      </c>
    </row>
    <row r="36" spans="1:19" ht="12.75">
      <c r="A36" s="356" t="s">
        <v>364</v>
      </c>
      <c r="B36" s="360">
        <f>SUM(B20,B24,B26,B22)</f>
        <v>12.98</v>
      </c>
      <c r="C36" s="361">
        <f t="shared" ref="C36:R37" si="4">SUM(C20,C24,C26,C22)</f>
        <v>12.98</v>
      </c>
      <c r="D36" s="361">
        <f t="shared" si="4"/>
        <v>12.98</v>
      </c>
      <c r="E36" s="361">
        <f t="shared" si="4"/>
        <v>12.98</v>
      </c>
      <c r="F36" s="361">
        <f t="shared" si="4"/>
        <v>12.98</v>
      </c>
      <c r="G36" s="394">
        <f t="shared" si="4"/>
        <v>12.98</v>
      </c>
      <c r="H36" s="360">
        <f t="shared" si="4"/>
        <v>36200</v>
      </c>
      <c r="I36" s="361">
        <f t="shared" si="4"/>
        <v>300</v>
      </c>
      <c r="J36" s="361">
        <f t="shared" si="4"/>
        <v>0</v>
      </c>
      <c r="K36" s="361">
        <f t="shared" si="4"/>
        <v>0</v>
      </c>
      <c r="L36" s="395">
        <f t="shared" si="0"/>
        <v>36500</v>
      </c>
      <c r="M36" s="360">
        <f t="shared" si="4"/>
        <v>34601.129999999997</v>
      </c>
      <c r="N36" s="361">
        <f t="shared" si="4"/>
        <v>0</v>
      </c>
      <c r="O36" s="361">
        <f t="shared" si="4"/>
        <v>0</v>
      </c>
      <c r="P36" s="361">
        <f t="shared" si="4"/>
        <v>0</v>
      </c>
      <c r="Q36" s="361">
        <f t="shared" si="4"/>
        <v>0</v>
      </c>
      <c r="R36" s="361">
        <f t="shared" si="4"/>
        <v>0</v>
      </c>
      <c r="S36" s="395">
        <f t="shared" si="1"/>
        <v>34601.129999999997</v>
      </c>
    </row>
    <row r="37" spans="1:19" ht="12.75">
      <c r="A37" s="363" t="s">
        <v>357</v>
      </c>
      <c r="B37" s="368">
        <f>SUM(B21,B25,B27,B23)</f>
        <v>8.58</v>
      </c>
      <c r="C37" s="366">
        <f>SUM(C21,C25,C27,C23)</f>
        <v>8.58</v>
      </c>
      <c r="D37" s="366">
        <f t="shared" si="4"/>
        <v>8.58</v>
      </c>
      <c r="E37" s="366">
        <f t="shared" si="4"/>
        <v>8.58</v>
      </c>
      <c r="F37" s="366">
        <f t="shared" si="4"/>
        <v>8.58</v>
      </c>
      <c r="G37" s="367">
        <f t="shared" si="4"/>
        <v>8.58</v>
      </c>
      <c r="H37" s="368">
        <f t="shared" si="4"/>
        <v>23500</v>
      </c>
      <c r="I37" s="366">
        <f t="shared" si="4"/>
        <v>300</v>
      </c>
      <c r="J37" s="366">
        <f t="shared" si="4"/>
        <v>0</v>
      </c>
      <c r="K37" s="366">
        <f t="shared" si="4"/>
        <v>0</v>
      </c>
      <c r="L37" s="396">
        <f t="shared" si="0"/>
        <v>23800</v>
      </c>
      <c r="M37" s="368">
        <f t="shared" si="4"/>
        <v>19498.730000000003</v>
      </c>
      <c r="N37" s="366">
        <f t="shared" si="4"/>
        <v>0</v>
      </c>
      <c r="O37" s="366">
        <f t="shared" si="4"/>
        <v>0</v>
      </c>
      <c r="P37" s="366">
        <f t="shared" si="4"/>
        <v>0</v>
      </c>
      <c r="Q37" s="366">
        <f t="shared" si="4"/>
        <v>0</v>
      </c>
      <c r="R37" s="366">
        <f t="shared" si="4"/>
        <v>0</v>
      </c>
      <c r="S37" s="396">
        <f t="shared" si="1"/>
        <v>19498.730000000003</v>
      </c>
    </row>
    <row r="38" spans="1:19" ht="12.75">
      <c r="A38" s="369" t="s">
        <v>365</v>
      </c>
      <c r="B38" s="368">
        <f>SUM(B26,B28,B30)</f>
        <v>1.38</v>
      </c>
      <c r="C38" s="366">
        <f t="shared" ref="C38:R39" si="5">SUM(C26,C28,C30)</f>
        <v>1.38</v>
      </c>
      <c r="D38" s="366">
        <f t="shared" si="5"/>
        <v>1.38</v>
      </c>
      <c r="E38" s="366">
        <f t="shared" si="5"/>
        <v>1.38</v>
      </c>
      <c r="F38" s="366">
        <f t="shared" si="5"/>
        <v>1.38</v>
      </c>
      <c r="G38" s="367">
        <f t="shared" si="5"/>
        <v>1.38</v>
      </c>
      <c r="H38" s="368">
        <f t="shared" si="5"/>
        <v>4600</v>
      </c>
      <c r="I38" s="366">
        <f t="shared" si="5"/>
        <v>0</v>
      </c>
      <c r="J38" s="366">
        <f t="shared" si="5"/>
        <v>0</v>
      </c>
      <c r="K38" s="366">
        <f t="shared" si="5"/>
        <v>0</v>
      </c>
      <c r="L38" s="396">
        <f t="shared" si="0"/>
        <v>4600</v>
      </c>
      <c r="M38" s="368">
        <f t="shared" si="5"/>
        <v>2818.1499999999996</v>
      </c>
      <c r="N38" s="366">
        <f t="shared" si="5"/>
        <v>0</v>
      </c>
      <c r="O38" s="366">
        <f t="shared" si="5"/>
        <v>0</v>
      </c>
      <c r="P38" s="366">
        <f t="shared" si="5"/>
        <v>0</v>
      </c>
      <c r="Q38" s="366">
        <f t="shared" si="5"/>
        <v>0</v>
      </c>
      <c r="R38" s="366">
        <f t="shared" si="5"/>
        <v>0</v>
      </c>
      <c r="S38" s="396">
        <f t="shared" si="1"/>
        <v>2818.1499999999996</v>
      </c>
    </row>
    <row r="39" spans="1:19" ht="13.5" thickBot="1">
      <c r="A39" s="371" t="s">
        <v>357</v>
      </c>
      <c r="B39" s="375">
        <f>SUM(B27,B29,B31)</f>
        <v>0.88</v>
      </c>
      <c r="C39" s="376">
        <f t="shared" si="5"/>
        <v>0.88</v>
      </c>
      <c r="D39" s="376">
        <f t="shared" si="5"/>
        <v>0.88</v>
      </c>
      <c r="E39" s="376">
        <f t="shared" si="5"/>
        <v>0.88</v>
      </c>
      <c r="F39" s="376">
        <f t="shared" si="5"/>
        <v>0.88</v>
      </c>
      <c r="G39" s="397">
        <f t="shared" si="5"/>
        <v>0.88</v>
      </c>
      <c r="H39" s="375">
        <f t="shared" si="5"/>
        <v>3300</v>
      </c>
      <c r="I39" s="376">
        <f t="shared" si="5"/>
        <v>0</v>
      </c>
      <c r="J39" s="376">
        <f t="shared" si="5"/>
        <v>0</v>
      </c>
      <c r="K39" s="376">
        <f t="shared" si="5"/>
        <v>0</v>
      </c>
      <c r="L39" s="393">
        <f t="shared" si="0"/>
        <v>3300</v>
      </c>
      <c r="M39" s="375">
        <f t="shared" si="5"/>
        <v>2155.7199999999998</v>
      </c>
      <c r="N39" s="376">
        <f t="shared" si="5"/>
        <v>0</v>
      </c>
      <c r="O39" s="376">
        <f t="shared" si="5"/>
        <v>0</v>
      </c>
      <c r="P39" s="376">
        <f t="shared" si="5"/>
        <v>0</v>
      </c>
      <c r="Q39" s="376">
        <f t="shared" si="5"/>
        <v>0</v>
      </c>
      <c r="R39" s="376">
        <f t="shared" si="5"/>
        <v>0</v>
      </c>
      <c r="S39" s="393">
        <f t="shared" si="1"/>
        <v>2155.7199999999998</v>
      </c>
    </row>
    <row r="41" spans="1:19" ht="12.75">
      <c r="A41" s="377" t="s">
        <v>366</v>
      </c>
      <c r="B41" s="377"/>
      <c r="C41" s="377"/>
      <c r="D41" s="272"/>
      <c r="E41" s="272"/>
      <c r="F41" s="272"/>
      <c r="G41" s="272"/>
      <c r="H41" s="272"/>
      <c r="I41" s="272"/>
      <c r="J41" s="272"/>
      <c r="K41" s="272"/>
      <c r="L41" s="262"/>
      <c r="M41" s="262"/>
      <c r="N41" s="262"/>
      <c r="O41" s="262"/>
      <c r="P41" s="262"/>
      <c r="Q41" s="262"/>
      <c r="R41" s="262"/>
      <c r="S41" s="262"/>
    </row>
    <row r="42" spans="1:19" ht="12.75">
      <c r="A42" s="378" t="s">
        <v>290</v>
      </c>
      <c r="B42" s="378"/>
      <c r="C42" s="378"/>
      <c r="D42" s="262"/>
      <c r="E42" s="379"/>
      <c r="F42" s="379"/>
      <c r="G42" s="379"/>
      <c r="H42" s="379"/>
      <c r="I42" s="379"/>
      <c r="J42" s="378"/>
      <c r="K42" s="772" t="s">
        <v>229</v>
      </c>
      <c r="L42" s="772"/>
      <c r="M42" s="772"/>
      <c r="N42" s="772"/>
      <c r="O42" s="772"/>
      <c r="P42" s="772"/>
      <c r="Q42" s="262"/>
      <c r="R42" s="262"/>
      <c r="S42" s="262"/>
    </row>
    <row r="43" spans="1:19" ht="12.75">
      <c r="A43" s="749"/>
      <c r="B43" s="749"/>
      <c r="C43" s="271"/>
      <c r="D43" s="262"/>
      <c r="E43" s="262"/>
      <c r="F43" s="773" t="s">
        <v>231</v>
      </c>
      <c r="G43" s="773"/>
      <c r="H43" s="773"/>
      <c r="I43" s="377"/>
      <c r="J43" s="377"/>
      <c r="K43" s="377"/>
      <c r="L43" s="377"/>
      <c r="M43" s="380" t="s">
        <v>232</v>
      </c>
      <c r="N43" s="380"/>
      <c r="O43" s="271"/>
      <c r="P43" s="262"/>
      <c r="Q43" s="262"/>
      <c r="R43" s="262"/>
      <c r="S43" s="262"/>
    </row>
    <row r="44" spans="1:19" ht="12.75">
      <c r="A44" s="271"/>
      <c r="B44" s="271"/>
      <c r="C44" s="271"/>
      <c r="D44" s="262"/>
      <c r="E44" s="262"/>
      <c r="F44" s="262"/>
      <c r="G44" s="262"/>
      <c r="H44" s="271"/>
      <c r="I44" s="262"/>
      <c r="J44" s="262"/>
      <c r="K44" s="272"/>
      <c r="L44" s="272"/>
      <c r="M44" s="271"/>
      <c r="N44" s="271"/>
      <c r="O44" s="271"/>
      <c r="P44" s="262"/>
      <c r="Q44" s="262"/>
      <c r="R44" s="262"/>
      <c r="S44" s="262"/>
    </row>
    <row r="45" spans="1:19" ht="12.75">
      <c r="A45" s="378" t="s">
        <v>291</v>
      </c>
      <c r="B45" s="378"/>
      <c r="C45" s="378"/>
      <c r="D45" s="262"/>
      <c r="E45" s="379"/>
      <c r="F45" s="379"/>
      <c r="G45" s="379"/>
      <c r="H45" s="379"/>
      <c r="I45" s="379"/>
      <c r="J45" s="378"/>
      <c r="K45" s="772" t="s">
        <v>234</v>
      </c>
      <c r="L45" s="772"/>
      <c r="M45" s="772"/>
      <c r="N45" s="772"/>
      <c r="O45" s="772"/>
      <c r="P45" s="772"/>
      <c r="Q45" s="262"/>
      <c r="R45" s="262"/>
      <c r="S45" s="262"/>
    </row>
    <row r="46" spans="1:19" ht="12.75">
      <c r="A46" s="749"/>
      <c r="B46" s="749"/>
      <c r="C46" s="271"/>
      <c r="D46" s="262"/>
      <c r="E46" s="262"/>
      <c r="F46" s="773" t="s">
        <v>231</v>
      </c>
      <c r="G46" s="773"/>
      <c r="H46" s="773"/>
      <c r="I46" s="377"/>
      <c r="J46" s="377"/>
      <c r="K46" s="377"/>
      <c r="L46" s="377"/>
      <c r="M46" s="380" t="s">
        <v>232</v>
      </c>
      <c r="N46" s="380"/>
      <c r="O46" s="271"/>
      <c r="P46" s="262"/>
      <c r="Q46" s="262"/>
      <c r="R46" s="262"/>
      <c r="S46" s="262"/>
    </row>
    <row r="47" spans="1:19">
      <c r="A47" s="262"/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</row>
    <row r="50" spans="6:6">
      <c r="F50" s="263" t="s">
        <v>22</v>
      </c>
    </row>
  </sheetData>
  <mergeCells count="37"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/>
  <pageMargins left="0" right="0" top="0" bottom="0" header="0" footer="0"/>
  <pageSetup paperSize="9" scale="8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opLeftCell="A19" workbookViewId="0">
      <selection activeCell="J364" sqref="J364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140625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239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238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241</v>
      </c>
      <c r="K25" s="144" t="s">
        <v>242</v>
      </c>
      <c r="L25" s="144" t="s">
        <v>242</v>
      </c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7300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57.7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57.7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64"/>
    </row>
    <row r="33" spans="1:19" ht="57.7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57.7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57.7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64"/>
      <c r="R35" s="164"/>
    </row>
    <row r="36" spans="1:19" ht="57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57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57.7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57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57.7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57.7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7300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57.75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7300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64"/>
      <c r="S43" s="164"/>
    </row>
    <row r="44" spans="1:19" ht="57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7300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64"/>
      <c r="R44" s="164"/>
    </row>
    <row r="45" spans="1:19" ht="57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7300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64"/>
      <c r="R45" s="164"/>
    </row>
    <row r="46" spans="1:19" ht="57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57.7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57.7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57.75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57.7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57.7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57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57.7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5800</v>
      </c>
      <c r="J54" s="57">
        <v>0</v>
      </c>
      <c r="K54" s="57">
        <v>0</v>
      </c>
      <c r="L54" s="57">
        <v>0</v>
      </c>
      <c r="Q54" s="164"/>
      <c r="R54" s="164"/>
    </row>
    <row r="55" spans="1:19" ht="57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5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57.7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5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57.75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1500</v>
      </c>
      <c r="J60" s="57">
        <v>0</v>
      </c>
      <c r="K60" s="57">
        <v>0</v>
      </c>
      <c r="L60" s="57">
        <v>0</v>
      </c>
      <c r="Q60" s="164"/>
      <c r="R60" s="164"/>
    </row>
    <row r="61" spans="1:19" ht="57.7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57.7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57.7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57.7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57.7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57.7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57.7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57.7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57.75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57.75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57.7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57.7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5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57.7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57.7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57.7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57.7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57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57.75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57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57.7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57.7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57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57.7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57.75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57.7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57.7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57.7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57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57.75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57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57.7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57.7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57.7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57.7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57.75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57.75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57.7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57.7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5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57.7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57.75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57.75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57.7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57.7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57.7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57.7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57.7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57.7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57.7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57.7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57.7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57.7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57.7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57.75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57.7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57.75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57.75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5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57.75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57.7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57.7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5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57.7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57.7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57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57.7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57.7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57.7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57.7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57.7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57.75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57.7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57.7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57.7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57.7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57.7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57.7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57.7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57.7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57.7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57.7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57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57.7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57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57.75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57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57.7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57.7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57.7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57.7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57.7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7.7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7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7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57.75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57.7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7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7.75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7.75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54.75" customHeight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6800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27.7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6800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57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6800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57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57.7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57.7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57.7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57.7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57.7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57.7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57.7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57.7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6800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57.7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6800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57.7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6800</v>
      </c>
      <c r="J190" s="58">
        <v>0</v>
      </c>
      <c r="K190" s="58">
        <v>0</v>
      </c>
      <c r="L190" s="58">
        <v>0</v>
      </c>
    </row>
    <row r="191" spans="1:16" ht="57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57.75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57.75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57.7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57.7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57.7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57.7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57.7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57.7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57.75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57.7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57.7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57.7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57.7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57.7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57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57.7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57.7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5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57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5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57.7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57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57.7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57.7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57.7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5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57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57.7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57.75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57.75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5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57.75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57.7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57.75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57.75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57.75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57.7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57.7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57.7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57.7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57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57.75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57.7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57.7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57.7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57.7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57.7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57.7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57.7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57.75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57.7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57.75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57.7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57.7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57.7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57.75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5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57.75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57.7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57.7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57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57.7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57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57.7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57.75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57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57.7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57.7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57.7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57.7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57.7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57.7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57.7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57.7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57.7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57.7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57.7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57.7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57.75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57.7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57.7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57.7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57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5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57.7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57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57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57.7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57.7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57.7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57.7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57.7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5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57.7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57.75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57.7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57.7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57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57.7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57.7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57.7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57.7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57.7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57.7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57.7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57.7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57.7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57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57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57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57.75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57.7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57.7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57.7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57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57.7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57.7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57.7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57.7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57.7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57.7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57.7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57.75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5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57.7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57.7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57.7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57.7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57.7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57.7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5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57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57.7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57.7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57.7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57.7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57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57.75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57.75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14100</v>
      </c>
      <c r="J360" s="90">
        <f>SUM(J30+J176)</f>
        <v>0</v>
      </c>
      <c r="K360" s="90">
        <f>SUM(K30+K176)</f>
        <v>0</v>
      </c>
      <c r="L360" s="90">
        <f>SUM(L30+L176)</f>
        <v>0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" workbookViewId="0">
      <selection activeCell="L373" sqref="L37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8554687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243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238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242</v>
      </c>
      <c r="K25" s="144" t="s">
        <v>242</v>
      </c>
      <c r="L25" s="144" t="s">
        <v>242</v>
      </c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7600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64"/>
      <c r="R41" s="164"/>
    </row>
    <row r="42" spans="1:19" ht="20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7600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7600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7600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7600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64"/>
      <c r="R45" s="164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7600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7600</v>
      </c>
      <c r="J360" s="90">
        <f>SUM(J30+J176)</f>
        <v>0</v>
      </c>
      <c r="K360" s="90">
        <f>SUM(K30+K176)</f>
        <v>0</v>
      </c>
      <c r="L360" s="90">
        <f>SUM(L30+L176)</f>
        <v>0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9" workbookViewId="0">
      <selection activeCell="Q177" sqref="Q177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28515625" style="1" customWidth="1"/>
    <col min="10" max="10" width="11.7109375" style="1" customWidth="1"/>
    <col min="11" max="11" width="12.42578125" style="1" customWidth="1"/>
    <col min="12" max="12" width="11.28515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239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29.1" customHeight="1">
      <c r="A23" s="541" t="s">
        <v>244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241</v>
      </c>
      <c r="K25" s="144" t="s">
        <v>242</v>
      </c>
      <c r="L25" s="144" t="s">
        <v>242</v>
      </c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hidden="1" customHeight="1" collapsed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0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64"/>
      <c r="R34" s="164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64"/>
      <c r="R40" s="164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64"/>
      <c r="R41" s="164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64"/>
      <c r="R45" s="164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60.75" customHeight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19700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0.7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19700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19700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19700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19700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customHeight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19700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19700</v>
      </c>
      <c r="J360" s="90">
        <f>SUM(J30+J176)</f>
        <v>0</v>
      </c>
      <c r="K360" s="90">
        <f>SUM(K30+K176)</f>
        <v>0</v>
      </c>
      <c r="L360" s="90">
        <f>SUM(L30+L176)</f>
        <v>0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35" workbookViewId="0">
      <selection activeCell="G57" sqref="G57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" style="1" customWidth="1"/>
    <col min="10" max="10" width="11.7109375" style="1" customWidth="1"/>
    <col min="11" max="11" width="12.42578125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/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/>
      <c r="J25" s="143"/>
      <c r="K25" s="144"/>
      <c r="L25" s="144"/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718800</v>
      </c>
      <c r="J30" s="41">
        <f>SUM(J31+J42+J61+J82+J89+J109+J131+J150+J160)</f>
        <v>164500</v>
      </c>
      <c r="K30" s="42">
        <f>SUM(K31+K42+K61+K82+K89+K109+K131+K150+K160)</f>
        <v>131777.5</v>
      </c>
      <c r="L30" s="41">
        <f>SUM(L31+L42+L61+L82+L89+L109+L131+L150+L160)</f>
        <v>131777.5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574300</v>
      </c>
      <c r="J31" s="41">
        <f>SUM(J32+J38)</f>
        <v>122000</v>
      </c>
      <c r="K31" s="49">
        <f>SUM(K32+K38)</f>
        <v>101065.33</v>
      </c>
      <c r="L31" s="50">
        <f>SUM(L32+L38)</f>
        <v>101065.33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565900</v>
      </c>
      <c r="J32" s="41">
        <f>SUM(J33)</f>
        <v>120000</v>
      </c>
      <c r="K32" s="42">
        <f>SUM(K33)</f>
        <v>99487.1</v>
      </c>
      <c r="L32" s="41">
        <f>SUM(L33)</f>
        <v>99487.1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565900</v>
      </c>
      <c r="J33" s="41">
        <f t="shared" ref="J33:L34" si="0">SUM(J34)</f>
        <v>120000</v>
      </c>
      <c r="K33" s="41">
        <f t="shared" si="0"/>
        <v>99487.1</v>
      </c>
      <c r="L33" s="41">
        <f t="shared" si="0"/>
        <v>99487.1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565900</v>
      </c>
      <c r="J34" s="42">
        <f t="shared" si="0"/>
        <v>120000</v>
      </c>
      <c r="K34" s="42">
        <f t="shared" si="0"/>
        <v>99487.1</v>
      </c>
      <c r="L34" s="42">
        <f t="shared" si="0"/>
        <v>99487.1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565900</v>
      </c>
      <c r="J35" s="57">
        <v>120000</v>
      </c>
      <c r="K35" s="57">
        <v>99487.1</v>
      </c>
      <c r="L35" s="57">
        <v>99487.1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8400</v>
      </c>
      <c r="J38" s="41">
        <f t="shared" si="1"/>
        <v>2000</v>
      </c>
      <c r="K38" s="42">
        <f t="shared" si="1"/>
        <v>1578.23</v>
      </c>
      <c r="L38" s="41">
        <f t="shared" si="1"/>
        <v>1578.23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8400</v>
      </c>
      <c r="J39" s="41">
        <f t="shared" si="1"/>
        <v>2000</v>
      </c>
      <c r="K39" s="41">
        <f t="shared" si="1"/>
        <v>1578.23</v>
      </c>
      <c r="L39" s="41">
        <f t="shared" si="1"/>
        <v>1578.23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8400</v>
      </c>
      <c r="J40" s="41">
        <f t="shared" si="1"/>
        <v>2000</v>
      </c>
      <c r="K40" s="41">
        <f t="shared" si="1"/>
        <v>1578.23</v>
      </c>
      <c r="L40" s="41">
        <f t="shared" si="1"/>
        <v>1578.23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8400</v>
      </c>
      <c r="J41" s="57">
        <v>2000</v>
      </c>
      <c r="K41" s="57">
        <v>1578.23</v>
      </c>
      <c r="L41" s="57">
        <v>1578.23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130100</v>
      </c>
      <c r="J42" s="62">
        <f t="shared" si="2"/>
        <v>38900</v>
      </c>
      <c r="K42" s="61">
        <f t="shared" si="2"/>
        <v>29574.93</v>
      </c>
      <c r="L42" s="61">
        <f t="shared" si="2"/>
        <v>29574.93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130100</v>
      </c>
      <c r="J43" s="42">
        <f t="shared" si="2"/>
        <v>38900</v>
      </c>
      <c r="K43" s="41">
        <f t="shared" si="2"/>
        <v>29574.93</v>
      </c>
      <c r="L43" s="42">
        <f t="shared" si="2"/>
        <v>29574.93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130100</v>
      </c>
      <c r="J44" s="42">
        <f t="shared" si="2"/>
        <v>38900</v>
      </c>
      <c r="K44" s="50">
        <f t="shared" si="2"/>
        <v>29574.93</v>
      </c>
      <c r="L44" s="50">
        <f t="shared" si="2"/>
        <v>29574.93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130100</v>
      </c>
      <c r="J45" s="68">
        <f>SUM(J46:J60)</f>
        <v>38900</v>
      </c>
      <c r="K45" s="69">
        <f>SUM(K46:K60)</f>
        <v>29574.93</v>
      </c>
      <c r="L45" s="69">
        <f>SUM(L46:L60)</f>
        <v>29574.93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7000</v>
      </c>
      <c r="J46" s="57">
        <v>1700</v>
      </c>
      <c r="K46" s="57">
        <v>634.04</v>
      </c>
      <c r="L46" s="57">
        <v>634.04</v>
      </c>
      <c r="Q46" s="164"/>
      <c r="R46" s="164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800</v>
      </c>
      <c r="J47" s="57">
        <v>100</v>
      </c>
      <c r="K47" s="57">
        <v>46.64</v>
      </c>
      <c r="L47" s="57">
        <v>46.64</v>
      </c>
      <c r="Q47" s="164"/>
      <c r="R47" s="164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3100</v>
      </c>
      <c r="J48" s="57">
        <v>700</v>
      </c>
      <c r="K48" s="57">
        <v>298.82</v>
      </c>
      <c r="L48" s="57">
        <v>298.82</v>
      </c>
      <c r="Q48" s="164"/>
      <c r="R48" s="164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16300</v>
      </c>
      <c r="J49" s="57">
        <v>4000</v>
      </c>
      <c r="K49" s="57">
        <v>1001.75</v>
      </c>
      <c r="L49" s="57">
        <v>1001.75</v>
      </c>
      <c r="Q49" s="164"/>
      <c r="R49" s="164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3700</v>
      </c>
      <c r="J50" s="57">
        <v>900</v>
      </c>
      <c r="K50" s="57">
        <v>122</v>
      </c>
      <c r="L50" s="57">
        <v>122</v>
      </c>
      <c r="Q50" s="164"/>
      <c r="R50" s="164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800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3500</v>
      </c>
      <c r="J54" s="57">
        <v>900</v>
      </c>
      <c r="K54" s="57">
        <v>524.02</v>
      </c>
      <c r="L54" s="57">
        <v>524.02</v>
      </c>
      <c r="Q54" s="164"/>
      <c r="R54" s="164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2400</v>
      </c>
      <c r="J55" s="57">
        <v>500</v>
      </c>
      <c r="K55" s="57">
        <v>110.58</v>
      </c>
      <c r="L55" s="57">
        <v>110.58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72200</v>
      </c>
      <c r="J57" s="57">
        <v>25200</v>
      </c>
      <c r="K57" s="57">
        <v>22771.38</v>
      </c>
      <c r="L57" s="57">
        <v>22771.38</v>
      </c>
      <c r="Q57" s="164"/>
      <c r="R57" s="164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5900</v>
      </c>
      <c r="J58" s="57">
        <v>1400</v>
      </c>
      <c r="K58" s="57">
        <v>1205.23</v>
      </c>
      <c r="L58" s="57">
        <v>1205.23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14400</v>
      </c>
      <c r="J60" s="57">
        <v>3500</v>
      </c>
      <c r="K60" s="57">
        <v>2860.47</v>
      </c>
      <c r="L60" s="57">
        <v>2860.47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14400</v>
      </c>
      <c r="J131" s="81">
        <f>SUM(J132+J137+J145)</f>
        <v>3600</v>
      </c>
      <c r="K131" s="42">
        <f>SUM(K132+K137+K145)</f>
        <v>1137.24</v>
      </c>
      <c r="L131" s="41">
        <f>SUM(L132+L137+L145)</f>
        <v>1137.24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14400</v>
      </c>
      <c r="J145" s="81">
        <f t="shared" si="15"/>
        <v>3600</v>
      </c>
      <c r="K145" s="42">
        <f t="shared" si="15"/>
        <v>1137.24</v>
      </c>
      <c r="L145" s="41">
        <f t="shared" si="15"/>
        <v>1137.24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14400</v>
      </c>
      <c r="J146" s="94">
        <f t="shared" si="15"/>
        <v>3600</v>
      </c>
      <c r="K146" s="69">
        <f t="shared" si="15"/>
        <v>1137.24</v>
      </c>
      <c r="L146" s="68">
        <f t="shared" si="15"/>
        <v>1137.24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14400</v>
      </c>
      <c r="J147" s="81">
        <f>SUM(J148:J149)</f>
        <v>3600</v>
      </c>
      <c r="K147" s="42">
        <f>SUM(K148:K149)</f>
        <v>1137.24</v>
      </c>
      <c r="L147" s="41">
        <f>SUM(L148:L149)</f>
        <v>1137.24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14400</v>
      </c>
      <c r="J148" s="95">
        <v>3600</v>
      </c>
      <c r="K148" s="95">
        <v>1137.24</v>
      </c>
      <c r="L148" s="95">
        <v>1137.24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718800</v>
      </c>
      <c r="J360" s="90">
        <f>SUM(J30+J176)</f>
        <v>164500</v>
      </c>
      <c r="K360" s="90">
        <f>SUM(K30+K176)</f>
        <v>131777.5</v>
      </c>
      <c r="L360" s="90">
        <f>SUM(L30+L176)</f>
        <v>131777.5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46" workbookViewId="0">
      <selection activeCell="R375" sqref="R37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57031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541" t="s">
        <v>239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241</v>
      </c>
      <c r="K25" s="144" t="s">
        <v>242</v>
      </c>
      <c r="L25" s="144" t="s">
        <v>242</v>
      </c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433900</v>
      </c>
      <c r="J30" s="41">
        <f>SUM(J31+J42+J61+J82+J89+J109+J131+J150+J160)</f>
        <v>98600</v>
      </c>
      <c r="K30" s="42">
        <f>SUM(K31+K42+K61+K82+K89+K109+K131+K150+K160)</f>
        <v>76960.23</v>
      </c>
      <c r="L30" s="41">
        <f>SUM(L31+L42+L61+L82+L89+L109+L131+L150+L160)</f>
        <v>76960.23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331400</v>
      </c>
      <c r="J31" s="41">
        <f>SUM(J32+J38)</f>
        <v>70100</v>
      </c>
      <c r="K31" s="49">
        <f>SUM(K32+K38)</f>
        <v>55752.18</v>
      </c>
      <c r="L31" s="50">
        <f>SUM(L32+L38)</f>
        <v>55752.18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326500</v>
      </c>
      <c r="J32" s="41">
        <f>SUM(J33)</f>
        <v>69000</v>
      </c>
      <c r="K32" s="42">
        <f>SUM(K33)</f>
        <v>54885.760000000002</v>
      </c>
      <c r="L32" s="41">
        <f>SUM(L33)</f>
        <v>54885.760000000002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326500</v>
      </c>
      <c r="J33" s="41">
        <f t="shared" ref="J33:L34" si="0">SUM(J34)</f>
        <v>69000</v>
      </c>
      <c r="K33" s="41">
        <f t="shared" si="0"/>
        <v>54885.760000000002</v>
      </c>
      <c r="L33" s="41">
        <f t="shared" si="0"/>
        <v>54885.760000000002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326500</v>
      </c>
      <c r="J34" s="42">
        <f t="shared" si="0"/>
        <v>69000</v>
      </c>
      <c r="K34" s="42">
        <f t="shared" si="0"/>
        <v>54885.760000000002</v>
      </c>
      <c r="L34" s="42">
        <f t="shared" si="0"/>
        <v>54885.760000000002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326500</v>
      </c>
      <c r="J35" s="57">
        <v>69000</v>
      </c>
      <c r="K35" s="57">
        <v>54885.760000000002</v>
      </c>
      <c r="L35" s="57">
        <v>54885.760000000002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4900</v>
      </c>
      <c r="J38" s="41">
        <f t="shared" si="1"/>
        <v>1100</v>
      </c>
      <c r="K38" s="42">
        <f t="shared" si="1"/>
        <v>866.42</v>
      </c>
      <c r="L38" s="41">
        <f t="shared" si="1"/>
        <v>866.42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4900</v>
      </c>
      <c r="J39" s="41">
        <f t="shared" si="1"/>
        <v>1100</v>
      </c>
      <c r="K39" s="41">
        <f t="shared" si="1"/>
        <v>866.42</v>
      </c>
      <c r="L39" s="41">
        <f t="shared" si="1"/>
        <v>866.42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4900</v>
      </c>
      <c r="J40" s="41">
        <f t="shared" si="1"/>
        <v>1100</v>
      </c>
      <c r="K40" s="41">
        <f t="shared" si="1"/>
        <v>866.42</v>
      </c>
      <c r="L40" s="41">
        <f t="shared" si="1"/>
        <v>866.42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4900</v>
      </c>
      <c r="J41" s="57">
        <v>1100</v>
      </c>
      <c r="K41" s="57">
        <v>866.42</v>
      </c>
      <c r="L41" s="57">
        <v>866.42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90500</v>
      </c>
      <c r="J42" s="62">
        <f t="shared" si="2"/>
        <v>25500</v>
      </c>
      <c r="K42" s="61">
        <f t="shared" si="2"/>
        <v>20570.809999999998</v>
      </c>
      <c r="L42" s="61">
        <f t="shared" si="2"/>
        <v>20570.809999999998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90500</v>
      </c>
      <c r="J43" s="42">
        <f t="shared" si="2"/>
        <v>25500</v>
      </c>
      <c r="K43" s="41">
        <f t="shared" si="2"/>
        <v>20570.809999999998</v>
      </c>
      <c r="L43" s="42">
        <f t="shared" si="2"/>
        <v>20570.809999999998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90500</v>
      </c>
      <c r="J44" s="42">
        <f t="shared" si="2"/>
        <v>25500</v>
      </c>
      <c r="K44" s="50">
        <f t="shared" si="2"/>
        <v>20570.809999999998</v>
      </c>
      <c r="L44" s="50">
        <f t="shared" si="2"/>
        <v>20570.809999999998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90500</v>
      </c>
      <c r="J45" s="68">
        <f>SUM(J46:J60)</f>
        <v>25500</v>
      </c>
      <c r="K45" s="69">
        <f>SUM(K46:K60)</f>
        <v>20570.809999999998</v>
      </c>
      <c r="L45" s="69">
        <f>SUM(L46:L60)</f>
        <v>20570.809999999998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1600</v>
      </c>
      <c r="J46" s="57">
        <v>400</v>
      </c>
      <c r="K46" s="57">
        <v>176.19</v>
      </c>
      <c r="L46" s="57">
        <v>176.19</v>
      </c>
      <c r="Q46" s="164"/>
      <c r="R46" s="164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600</v>
      </c>
      <c r="J47" s="57">
        <v>100</v>
      </c>
      <c r="K47" s="57">
        <v>46.64</v>
      </c>
      <c r="L47" s="57">
        <v>46.64</v>
      </c>
      <c r="Q47" s="164"/>
      <c r="R47" s="164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1700</v>
      </c>
      <c r="J48" s="57">
        <v>400</v>
      </c>
      <c r="K48" s="57">
        <v>208.82</v>
      </c>
      <c r="L48" s="57">
        <v>208.82</v>
      </c>
      <c r="Q48" s="164"/>
      <c r="R48" s="164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16300</v>
      </c>
      <c r="J49" s="57">
        <v>4000</v>
      </c>
      <c r="K49" s="57">
        <v>1001.75</v>
      </c>
      <c r="L49" s="57">
        <v>1001.75</v>
      </c>
      <c r="Q49" s="164"/>
      <c r="R49" s="164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800</v>
      </c>
      <c r="J50" s="57">
        <v>200</v>
      </c>
      <c r="K50" s="57">
        <v>40</v>
      </c>
      <c r="L50" s="57">
        <v>40</v>
      </c>
      <c r="Q50" s="164"/>
      <c r="R50" s="164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300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2300</v>
      </c>
      <c r="J54" s="57">
        <v>600</v>
      </c>
      <c r="K54" s="57">
        <v>398.68</v>
      </c>
      <c r="L54" s="57">
        <v>398.68</v>
      </c>
      <c r="Q54" s="164"/>
      <c r="R54" s="164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1400</v>
      </c>
      <c r="J55" s="57">
        <v>300</v>
      </c>
      <c r="K55" s="57">
        <v>110.58</v>
      </c>
      <c r="L55" s="57">
        <v>110.58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52500</v>
      </c>
      <c r="J57" s="57">
        <v>16300</v>
      </c>
      <c r="K57" s="57">
        <v>15426.32</v>
      </c>
      <c r="L57" s="57">
        <v>15426.32</v>
      </c>
      <c r="Q57" s="164"/>
      <c r="R57" s="164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3200</v>
      </c>
      <c r="J58" s="57">
        <v>800</v>
      </c>
      <c r="K58" s="57">
        <v>800</v>
      </c>
      <c r="L58" s="57">
        <v>800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9800</v>
      </c>
      <c r="J60" s="57">
        <v>2400</v>
      </c>
      <c r="K60" s="57">
        <v>2361.83</v>
      </c>
      <c r="L60" s="57">
        <v>2361.83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12000</v>
      </c>
      <c r="J131" s="81">
        <f>SUM(J132+J137+J145)</f>
        <v>3000</v>
      </c>
      <c r="K131" s="42">
        <f>SUM(K132+K137+K145)</f>
        <v>637.24</v>
      </c>
      <c r="L131" s="41">
        <f>SUM(L132+L137+L145)</f>
        <v>637.24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12000</v>
      </c>
      <c r="J145" s="81">
        <f t="shared" si="15"/>
        <v>3000</v>
      </c>
      <c r="K145" s="42">
        <f t="shared" si="15"/>
        <v>637.24</v>
      </c>
      <c r="L145" s="41">
        <f t="shared" si="15"/>
        <v>637.24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12000</v>
      </c>
      <c r="J146" s="94">
        <f t="shared" si="15"/>
        <v>3000</v>
      </c>
      <c r="K146" s="69">
        <f t="shared" si="15"/>
        <v>637.24</v>
      </c>
      <c r="L146" s="68">
        <f t="shared" si="15"/>
        <v>637.24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12000</v>
      </c>
      <c r="J147" s="81">
        <f>SUM(J148:J149)</f>
        <v>3000</v>
      </c>
      <c r="K147" s="42">
        <f>SUM(K148:K149)</f>
        <v>637.24</v>
      </c>
      <c r="L147" s="41">
        <f>SUM(L148:L149)</f>
        <v>637.24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12000</v>
      </c>
      <c r="J148" s="95">
        <v>3000</v>
      </c>
      <c r="K148" s="95">
        <v>637.24</v>
      </c>
      <c r="L148" s="95">
        <v>637.24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433900</v>
      </c>
      <c r="J360" s="90">
        <f>SUM(J30+J176)</f>
        <v>98600</v>
      </c>
      <c r="K360" s="90">
        <f>SUM(K30+K176)</f>
        <v>76960.23</v>
      </c>
      <c r="L360" s="90">
        <f>SUM(L30+L176)</f>
        <v>76960.23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5" workbookViewId="0">
      <selection activeCell="J362" sqref="J361:J362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148"/>
      <c r="H1" s="149"/>
      <c r="I1" s="5"/>
      <c r="J1" s="6" t="s">
        <v>0</v>
      </c>
      <c r="K1" s="6"/>
      <c r="L1" s="6"/>
      <c r="M1" s="15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149"/>
      <c r="I2"/>
      <c r="J2" s="6" t="s">
        <v>1</v>
      </c>
      <c r="K2" s="6"/>
      <c r="L2" s="6"/>
      <c r="M2" s="15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149"/>
      <c r="J3" s="6" t="s">
        <v>2</v>
      </c>
      <c r="K3" s="6"/>
      <c r="L3" s="6"/>
      <c r="M3" s="15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151" t="s">
        <v>3</v>
      </c>
      <c r="H4" s="149"/>
      <c r="I4"/>
      <c r="J4" s="6" t="s">
        <v>4</v>
      </c>
      <c r="K4" s="6"/>
      <c r="L4" s="6"/>
      <c r="M4" s="150"/>
      <c r="N4" s="152"/>
      <c r="O4" s="15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5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53"/>
      <c r="K6" s="153"/>
      <c r="L6" s="11"/>
      <c r="M6" s="15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536" t="s">
        <v>7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15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54"/>
      <c r="C8" s="154"/>
      <c r="D8" s="154"/>
      <c r="E8" s="154"/>
      <c r="F8" s="154"/>
      <c r="G8" s="565" t="s">
        <v>8</v>
      </c>
      <c r="H8" s="565"/>
      <c r="I8" s="565"/>
      <c r="J8" s="565"/>
      <c r="K8" s="565"/>
      <c r="L8" s="154"/>
      <c r="M8" s="15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532" t="s">
        <v>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15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533" t="s">
        <v>10</v>
      </c>
      <c r="H10" s="533"/>
      <c r="I10" s="533"/>
      <c r="J10" s="533"/>
      <c r="K10" s="533"/>
      <c r="M10" s="15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539" t="s">
        <v>11</v>
      </c>
      <c r="H11" s="539"/>
      <c r="I11" s="539"/>
      <c r="J11" s="539"/>
      <c r="K11" s="539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532" t="s">
        <v>12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533" t="s">
        <v>13</v>
      </c>
      <c r="H15" s="533"/>
      <c r="I15" s="533"/>
      <c r="J15" s="533"/>
      <c r="K15" s="533"/>
    </row>
    <row r="16" spans="1:36" ht="11.25" customHeight="1">
      <c r="G16" s="534" t="s">
        <v>14</v>
      </c>
      <c r="H16" s="534"/>
      <c r="I16" s="534"/>
      <c r="J16" s="534"/>
      <c r="K16" s="534"/>
    </row>
    <row r="17" spans="1:17" ht="15" customHeight="1">
      <c r="B17"/>
      <c r="C17"/>
      <c r="D17"/>
      <c r="E17" s="535" t="s">
        <v>15</v>
      </c>
      <c r="F17" s="535"/>
      <c r="G17" s="535"/>
      <c r="H17" s="535"/>
      <c r="I17" s="535"/>
      <c r="J17" s="535"/>
      <c r="K17" s="535"/>
      <c r="L17"/>
    </row>
    <row r="18" spans="1:17" ht="12" customHeight="1">
      <c r="A18" s="540" t="s">
        <v>16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134"/>
    </row>
    <row r="19" spans="1:17" ht="12" customHeight="1">
      <c r="F19" s="1"/>
      <c r="J19" s="155"/>
      <c r="K19" s="156"/>
      <c r="L19" s="157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29.1" customHeight="1">
      <c r="A22" s="541" t="s">
        <v>246</v>
      </c>
      <c r="B22" s="541"/>
      <c r="C22" s="541"/>
      <c r="D22" s="541"/>
      <c r="E22" s="541"/>
      <c r="F22" s="541"/>
      <c r="G22" s="541"/>
      <c r="H22" s="541"/>
      <c r="I22" s="541"/>
      <c r="K22" s="19" t="s">
        <v>20</v>
      </c>
      <c r="L22" s="20" t="s">
        <v>21</v>
      </c>
      <c r="M22" s="134"/>
    </row>
    <row r="23" spans="1:17" ht="43.5" customHeight="1">
      <c r="A23" s="541" t="s">
        <v>245</v>
      </c>
      <c r="B23" s="541"/>
      <c r="C23" s="541"/>
      <c r="D23" s="541"/>
      <c r="E23" s="541"/>
      <c r="F23" s="541"/>
      <c r="G23" s="541"/>
      <c r="H23" s="541"/>
      <c r="I23" s="541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236</v>
      </c>
      <c r="I24" s="24"/>
      <c r="J24" s="25"/>
      <c r="K24" s="16"/>
      <c r="L24" s="16"/>
      <c r="M24" s="134"/>
    </row>
    <row r="25" spans="1:17" ht="13.5" customHeight="1">
      <c r="F25" s="1"/>
      <c r="G25" s="546" t="s">
        <v>26</v>
      </c>
      <c r="H25" s="546"/>
      <c r="I25" s="142" t="s">
        <v>240</v>
      </c>
      <c r="J25" s="143" t="s">
        <v>242</v>
      </c>
      <c r="K25" s="144" t="s">
        <v>241</v>
      </c>
      <c r="L25" s="144" t="s">
        <v>242</v>
      </c>
      <c r="M25" s="134"/>
    </row>
    <row r="26" spans="1:17">
      <c r="A26" s="542" t="s">
        <v>237</v>
      </c>
      <c r="B26" s="542"/>
      <c r="C26" s="542"/>
      <c r="D26" s="542"/>
      <c r="E26" s="542"/>
      <c r="F26" s="542"/>
      <c r="G26" s="542"/>
      <c r="H26" s="542"/>
      <c r="I26" s="542"/>
      <c r="J26" s="26"/>
      <c r="K26" s="158"/>
      <c r="L26" s="28" t="s">
        <v>27</v>
      </c>
      <c r="M26" s="135"/>
    </row>
    <row r="27" spans="1:17" ht="24" customHeight="1">
      <c r="A27" s="550" t="s">
        <v>28</v>
      </c>
      <c r="B27" s="566"/>
      <c r="C27" s="566"/>
      <c r="D27" s="566"/>
      <c r="E27" s="566"/>
      <c r="F27" s="566"/>
      <c r="G27" s="554" t="s">
        <v>29</v>
      </c>
      <c r="H27" s="556" t="s">
        <v>30</v>
      </c>
      <c r="I27" s="571" t="s">
        <v>31</v>
      </c>
      <c r="J27" s="572"/>
      <c r="K27" s="560" t="s">
        <v>32</v>
      </c>
      <c r="L27" s="562" t="s">
        <v>33</v>
      </c>
      <c r="M27" s="135"/>
    </row>
    <row r="28" spans="1:17" ht="46.5" customHeight="1">
      <c r="A28" s="567"/>
      <c r="B28" s="568"/>
      <c r="C28" s="568"/>
      <c r="D28" s="568"/>
      <c r="E28" s="568"/>
      <c r="F28" s="568"/>
      <c r="G28" s="569"/>
      <c r="H28" s="570"/>
      <c r="I28" s="29" t="s">
        <v>34</v>
      </c>
      <c r="J28" s="30" t="s">
        <v>35</v>
      </c>
      <c r="K28" s="573"/>
      <c r="L28" s="574"/>
    </row>
    <row r="29" spans="1:17" ht="11.25" customHeight="1">
      <c r="A29" s="575" t="s">
        <v>24</v>
      </c>
      <c r="B29" s="576"/>
      <c r="C29" s="576"/>
      <c r="D29" s="576"/>
      <c r="E29" s="576"/>
      <c r="F29" s="577"/>
      <c r="G29" s="159">
        <v>2</v>
      </c>
      <c r="H29" s="160">
        <v>3</v>
      </c>
      <c r="I29" s="161" t="s">
        <v>36</v>
      </c>
      <c r="J29" s="162" t="s">
        <v>37</v>
      </c>
      <c r="K29" s="163">
        <v>6</v>
      </c>
      <c r="L29" s="163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38</v>
      </c>
      <c r="H30" s="40">
        <v>1</v>
      </c>
      <c r="I30" s="41">
        <f>SUM(I31+I42+I61+I82+I89+I109+I131+I150+I160)</f>
        <v>36400</v>
      </c>
      <c r="J30" s="41">
        <f>SUM(J31+J42+J61+J82+J89+J109+J131+J150+J160)</f>
        <v>9700</v>
      </c>
      <c r="K30" s="42">
        <f>SUM(K31+K42+K61+K82+K89+K109+K131+K150+K160)</f>
        <v>7892.7300000000005</v>
      </c>
      <c r="L30" s="41">
        <f>SUM(L31+L42+L61+L82+L89+L109+L131+L150+L160)</f>
        <v>7892.7300000000005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39</v>
      </c>
      <c r="H31" s="40">
        <v>2</v>
      </c>
      <c r="I31" s="41">
        <f>SUM(I32+I38)</f>
        <v>28600</v>
      </c>
      <c r="J31" s="41">
        <f>SUM(J32+J38)</f>
        <v>7200</v>
      </c>
      <c r="K31" s="49">
        <f>SUM(K32+K38)</f>
        <v>6119.18</v>
      </c>
      <c r="L31" s="50">
        <f>SUM(L32+L38)</f>
        <v>6119.18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40</v>
      </c>
      <c r="H32" s="40">
        <v>3</v>
      </c>
      <c r="I32" s="41">
        <f>SUM(I33)</f>
        <v>28200</v>
      </c>
      <c r="J32" s="41">
        <f>SUM(J33)</f>
        <v>7000</v>
      </c>
      <c r="K32" s="42">
        <f>SUM(K33)</f>
        <v>6012.56</v>
      </c>
      <c r="L32" s="41">
        <f>SUM(L33)</f>
        <v>6012.56</v>
      </c>
      <c r="Q32" s="164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40</v>
      </c>
      <c r="H33" s="40">
        <v>4</v>
      </c>
      <c r="I33" s="41">
        <f>SUM(I34+I36)</f>
        <v>28200</v>
      </c>
      <c r="J33" s="41">
        <f t="shared" ref="J33:L34" si="0">SUM(J34)</f>
        <v>7000</v>
      </c>
      <c r="K33" s="41">
        <f t="shared" si="0"/>
        <v>6012.56</v>
      </c>
      <c r="L33" s="41">
        <f t="shared" si="0"/>
        <v>6012.56</v>
      </c>
      <c r="Q33" s="164"/>
      <c r="R33" s="164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41</v>
      </c>
      <c r="H34" s="40">
        <v>5</v>
      </c>
      <c r="I34" s="42">
        <f>SUM(I35)</f>
        <v>28200</v>
      </c>
      <c r="J34" s="42">
        <f t="shared" si="0"/>
        <v>7000</v>
      </c>
      <c r="K34" s="42">
        <f t="shared" si="0"/>
        <v>6012.56</v>
      </c>
      <c r="L34" s="42">
        <f t="shared" si="0"/>
        <v>6012.56</v>
      </c>
      <c r="Q34" s="164"/>
      <c r="R34" s="164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41</v>
      </c>
      <c r="H35" s="40">
        <v>6</v>
      </c>
      <c r="I35" s="56">
        <v>28200</v>
      </c>
      <c r="J35" s="57">
        <v>7000</v>
      </c>
      <c r="K35" s="57">
        <v>6012.56</v>
      </c>
      <c r="L35" s="57">
        <v>6012.56</v>
      </c>
      <c r="Q35" s="164"/>
      <c r="R35" s="164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42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64"/>
      <c r="R36" s="164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42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64"/>
      <c r="R37" s="164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43</v>
      </c>
      <c r="H38" s="40">
        <v>9</v>
      </c>
      <c r="I38" s="42">
        <f t="shared" ref="I38:L40" si="1">I39</f>
        <v>400</v>
      </c>
      <c r="J38" s="41">
        <f t="shared" si="1"/>
        <v>200</v>
      </c>
      <c r="K38" s="42">
        <f t="shared" si="1"/>
        <v>106.62</v>
      </c>
      <c r="L38" s="41">
        <f t="shared" si="1"/>
        <v>106.62</v>
      </c>
      <c r="Q38" s="164"/>
      <c r="R38" s="164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43</v>
      </c>
      <c r="H39" s="40">
        <v>10</v>
      </c>
      <c r="I39" s="42">
        <f t="shared" si="1"/>
        <v>400</v>
      </c>
      <c r="J39" s="41">
        <f t="shared" si="1"/>
        <v>200</v>
      </c>
      <c r="K39" s="41">
        <f t="shared" si="1"/>
        <v>106.62</v>
      </c>
      <c r="L39" s="41">
        <f t="shared" si="1"/>
        <v>106.62</v>
      </c>
      <c r="Q39" s="164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43</v>
      </c>
      <c r="H40" s="40">
        <v>11</v>
      </c>
      <c r="I40" s="41">
        <f t="shared" si="1"/>
        <v>400</v>
      </c>
      <c r="J40" s="41">
        <f t="shared" si="1"/>
        <v>200</v>
      </c>
      <c r="K40" s="41">
        <f t="shared" si="1"/>
        <v>106.62</v>
      </c>
      <c r="L40" s="41">
        <f t="shared" si="1"/>
        <v>106.62</v>
      </c>
      <c r="Q40" s="164"/>
      <c r="R40" s="164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43</v>
      </c>
      <c r="H41" s="40">
        <v>12</v>
      </c>
      <c r="I41" s="58">
        <v>400</v>
      </c>
      <c r="J41" s="57">
        <v>200</v>
      </c>
      <c r="K41" s="57">
        <v>106.62</v>
      </c>
      <c r="L41" s="57">
        <v>106.62</v>
      </c>
      <c r="Q41" s="164"/>
      <c r="R41" s="164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44</v>
      </c>
      <c r="H42" s="40">
        <v>13</v>
      </c>
      <c r="I42" s="61">
        <f t="shared" ref="I42:L44" si="2">I43</f>
        <v>7500</v>
      </c>
      <c r="J42" s="62">
        <f t="shared" si="2"/>
        <v>2400</v>
      </c>
      <c r="K42" s="61">
        <f t="shared" si="2"/>
        <v>1773.5500000000002</v>
      </c>
      <c r="L42" s="61">
        <f t="shared" si="2"/>
        <v>1773.5500000000002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44</v>
      </c>
      <c r="H43" s="40">
        <v>14</v>
      </c>
      <c r="I43" s="41">
        <f t="shared" si="2"/>
        <v>7500</v>
      </c>
      <c r="J43" s="42">
        <f t="shared" si="2"/>
        <v>2400</v>
      </c>
      <c r="K43" s="41">
        <f t="shared" si="2"/>
        <v>1773.5500000000002</v>
      </c>
      <c r="L43" s="42">
        <f t="shared" si="2"/>
        <v>1773.5500000000002</v>
      </c>
      <c r="Q43" s="164"/>
      <c r="S43" s="164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44</v>
      </c>
      <c r="H44" s="40">
        <v>15</v>
      </c>
      <c r="I44" s="41">
        <f t="shared" si="2"/>
        <v>7500</v>
      </c>
      <c r="J44" s="42">
        <f t="shared" si="2"/>
        <v>2400</v>
      </c>
      <c r="K44" s="50">
        <f t="shared" si="2"/>
        <v>1773.5500000000002</v>
      </c>
      <c r="L44" s="50">
        <f t="shared" si="2"/>
        <v>1773.5500000000002</v>
      </c>
      <c r="Q44" s="164"/>
      <c r="R44" s="164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44</v>
      </c>
      <c r="H45" s="40">
        <v>16</v>
      </c>
      <c r="I45" s="68">
        <f>SUM(I46:I60)</f>
        <v>7500</v>
      </c>
      <c r="J45" s="68">
        <f>SUM(J46:J60)</f>
        <v>2400</v>
      </c>
      <c r="K45" s="69">
        <f>SUM(K46:K60)</f>
        <v>1773.5500000000002</v>
      </c>
      <c r="L45" s="69">
        <f>SUM(L46:L60)</f>
        <v>1773.5500000000002</v>
      </c>
      <c r="Q45" s="164"/>
      <c r="R45" s="164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45</v>
      </c>
      <c r="H46" s="40">
        <v>17</v>
      </c>
      <c r="I46" s="57">
        <v>1800</v>
      </c>
      <c r="J46" s="57">
        <v>400</v>
      </c>
      <c r="K46" s="57">
        <v>234.83</v>
      </c>
      <c r="L46" s="57">
        <v>234.83</v>
      </c>
      <c r="Q46" s="164"/>
      <c r="R46" s="164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46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64"/>
      <c r="R47" s="164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47</v>
      </c>
      <c r="H48" s="40">
        <v>19</v>
      </c>
      <c r="I48" s="57">
        <v>100</v>
      </c>
      <c r="J48" s="57">
        <v>0</v>
      </c>
      <c r="K48" s="57">
        <v>0</v>
      </c>
      <c r="L48" s="57">
        <v>0</v>
      </c>
      <c r="Q48" s="164"/>
      <c r="R48" s="164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48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64"/>
      <c r="R49" s="164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49</v>
      </c>
      <c r="H50" s="40">
        <v>21</v>
      </c>
      <c r="I50" s="57">
        <v>300</v>
      </c>
      <c r="J50" s="57">
        <v>100</v>
      </c>
      <c r="K50" s="57">
        <v>42</v>
      </c>
      <c r="L50" s="57">
        <v>42</v>
      </c>
      <c r="Q50" s="164"/>
      <c r="R50" s="164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50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64"/>
      <c r="R51" s="164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51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64"/>
      <c r="R52" s="164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52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64"/>
      <c r="R53" s="164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53</v>
      </c>
      <c r="H54" s="40">
        <v>25</v>
      </c>
      <c r="I54" s="58">
        <v>100</v>
      </c>
      <c r="J54" s="57">
        <v>0</v>
      </c>
      <c r="K54" s="57">
        <v>0</v>
      </c>
      <c r="L54" s="57">
        <v>0</v>
      </c>
      <c r="Q54" s="164"/>
      <c r="R54" s="164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54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64"/>
      <c r="R55" s="164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55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64"/>
      <c r="R56" s="164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56</v>
      </c>
      <c r="H57" s="40">
        <v>28</v>
      </c>
      <c r="I57" s="58">
        <v>4600</v>
      </c>
      <c r="J57" s="57">
        <v>1800</v>
      </c>
      <c r="K57" s="57">
        <v>1419.07</v>
      </c>
      <c r="L57" s="57">
        <v>1419.07</v>
      </c>
      <c r="Q57" s="164"/>
      <c r="R57" s="164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57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64"/>
      <c r="R58" s="164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58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64"/>
      <c r="R59" s="164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59</v>
      </c>
      <c r="H60" s="40">
        <v>31</v>
      </c>
      <c r="I60" s="58">
        <v>600</v>
      </c>
      <c r="J60" s="57">
        <v>100</v>
      </c>
      <c r="K60" s="57">
        <v>77.650000000000006</v>
      </c>
      <c r="L60" s="57">
        <v>77.650000000000006</v>
      </c>
      <c r="Q60" s="164"/>
      <c r="R60" s="164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60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61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64"/>
      <c r="S62" s="164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62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64"/>
      <c r="R63" s="164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62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64"/>
      <c r="R64" s="164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63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64"/>
      <c r="R65" s="164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64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64"/>
      <c r="R66" s="164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65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64"/>
      <c r="R67" s="164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66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64"/>
      <c r="R68" s="164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66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64"/>
      <c r="R69" s="164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63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64"/>
      <c r="R70" s="164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64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64"/>
      <c r="R71" s="164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65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64"/>
      <c r="R72" s="164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67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64"/>
      <c r="R73" s="164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68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64"/>
      <c r="R74" s="164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69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64"/>
      <c r="R75" s="164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70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64"/>
      <c r="R76" s="164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71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64"/>
      <c r="R77" s="164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72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72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72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72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73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74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74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74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75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76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77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78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79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79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79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80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81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82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82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82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83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84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85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86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86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86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87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88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88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88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89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90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91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91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91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92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93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94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94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94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94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95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95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95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95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96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96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96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96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97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98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97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99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100</v>
      </c>
      <c r="H131" s="40">
        <v>102</v>
      </c>
      <c r="I131" s="42">
        <f>SUM(I132+I137+I145)</f>
        <v>300</v>
      </c>
      <c r="J131" s="81">
        <f>SUM(J132+J137+J145)</f>
        <v>100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101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101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101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102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103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104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105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105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106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107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108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108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108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109</v>
      </c>
      <c r="H145" s="40">
        <v>116</v>
      </c>
      <c r="I145" s="42">
        <f t="shared" ref="I145:L146" si="15">I146</f>
        <v>300</v>
      </c>
      <c r="J145" s="81">
        <f t="shared" si="15"/>
        <v>100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109</v>
      </c>
      <c r="H146" s="40">
        <v>117</v>
      </c>
      <c r="I146" s="69">
        <f t="shared" si="15"/>
        <v>300</v>
      </c>
      <c r="J146" s="94">
        <f t="shared" si="15"/>
        <v>100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109</v>
      </c>
      <c r="H147" s="40">
        <v>118</v>
      </c>
      <c r="I147" s="42">
        <f>SUM(I148:I149)</f>
        <v>300</v>
      </c>
      <c r="J147" s="81">
        <f>SUM(J148:J149)</f>
        <v>100</v>
      </c>
      <c r="K147" s="42">
        <f>SUM(K148:K149)</f>
        <v>0</v>
      </c>
      <c r="L147" s="41">
        <f>SUM(L148:L149)</f>
        <v>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110</v>
      </c>
      <c r="H148" s="40">
        <v>119</v>
      </c>
      <c r="I148" s="95">
        <v>300</v>
      </c>
      <c r="J148" s="95">
        <v>100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111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112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112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113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113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114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115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116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117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117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117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118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119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120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120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120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121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122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123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124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125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126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127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128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129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130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131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132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133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134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135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136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136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137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137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138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139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140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141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141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142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143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144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65" t="s">
        <v>145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146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146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147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148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149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150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150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150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151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151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151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152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153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154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155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156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157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157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157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158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158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159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160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161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162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163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158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164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164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165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165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166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166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166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167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168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169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170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171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172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173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173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174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175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176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177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178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179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180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180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181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182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183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183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184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185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186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186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187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188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189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189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189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190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190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190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191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191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192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193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194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195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173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173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196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175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176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177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178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197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198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198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199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200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201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201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202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203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204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204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205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206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207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207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207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190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190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190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191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191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192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193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208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209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195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173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173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196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175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176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177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210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197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211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211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212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213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214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214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215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216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217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217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218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219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220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220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221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190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190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190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222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222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223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224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225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172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172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173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196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175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176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177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178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197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211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211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212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213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214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214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215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216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217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217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218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226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220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220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220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190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190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190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222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222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223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224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227</v>
      </c>
      <c r="H360" s="40">
        <v>330</v>
      </c>
      <c r="I360" s="90">
        <f>SUM(I30+I176)</f>
        <v>36400</v>
      </c>
      <c r="J360" s="90">
        <f>SUM(J30+J176)</f>
        <v>9700</v>
      </c>
      <c r="K360" s="90">
        <f>SUM(K30+K176)</f>
        <v>7892.7300000000005</v>
      </c>
      <c r="L360" s="90">
        <f>SUM(L30+L176)</f>
        <v>7892.7300000000005</v>
      </c>
    </row>
    <row r="361" spans="1:12" ht="18.75" customHeight="1">
      <c r="G361" s="166"/>
      <c r="H361" s="167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228</v>
      </c>
      <c r="H362" s="140"/>
      <c r="I362" s="121"/>
      <c r="J362" s="119"/>
      <c r="K362" s="120" t="s">
        <v>229</v>
      </c>
      <c r="L362" s="121"/>
    </row>
    <row r="363" spans="1:12" ht="18.75" customHeight="1">
      <c r="A363" s="122"/>
      <c r="B363" s="122"/>
      <c r="C363" s="122"/>
      <c r="D363" s="123" t="s">
        <v>230</v>
      </c>
      <c r="E363"/>
      <c r="F363"/>
      <c r="G363" s="140"/>
      <c r="H363" s="140"/>
      <c r="I363" s="168" t="s">
        <v>231</v>
      </c>
      <c r="K363" s="578" t="s">
        <v>232</v>
      </c>
      <c r="L363" s="578"/>
    </row>
    <row r="364" spans="1:12" ht="15.75" customHeight="1">
      <c r="I364" s="169"/>
      <c r="K364" s="169"/>
      <c r="L364" s="169"/>
    </row>
    <row r="365" spans="1:12" ht="15.75" customHeight="1">
      <c r="D365" s="120"/>
      <c r="E365" s="120"/>
      <c r="F365" s="26"/>
      <c r="G365" s="120" t="s">
        <v>233</v>
      </c>
      <c r="I365" s="169"/>
      <c r="K365" s="120" t="s">
        <v>234</v>
      </c>
      <c r="L365" s="170"/>
    </row>
    <row r="366" spans="1:12" ht="26.25" customHeight="1">
      <c r="D366" s="547" t="s">
        <v>235</v>
      </c>
      <c r="E366" s="548"/>
      <c r="F366" s="548"/>
      <c r="G366" s="548"/>
      <c r="H366" s="171"/>
      <c r="I366" s="172" t="s">
        <v>231</v>
      </c>
      <c r="K366" s="578" t="s">
        <v>232</v>
      </c>
      <c r="L366" s="578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rintOptions horizontalCentered="1"/>
  <pageMargins left="0" right="0" top="0" bottom="0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32</vt:i4>
      </vt:variant>
    </vt:vector>
  </HeadingPairs>
  <TitlesOfParts>
    <vt:vector size="32" baseType="lpstr">
      <vt:lpstr>Fr.Nr2SUV</vt:lpstr>
      <vt:lpstr>Fr.Nr.2SBSUV</vt:lpstr>
      <vt:lpstr>Fr.Nr.2SBSUV4.28</vt:lpstr>
      <vt:lpstr>Fr.Nr.2SBVez4.28</vt:lpstr>
      <vt:lpstr>Fr.Nr.2SBVLd4.28</vt:lpstr>
      <vt:lpstr>Fr.Nr.2SBVez3.24</vt:lpstr>
      <vt:lpstr>Fr.Nr.2SBSUV1.24</vt:lpstr>
      <vt:lpstr>Fr.Nr.2SBVez</vt:lpstr>
      <vt:lpstr>Fr.Nr.2SBG</vt:lpstr>
      <vt:lpstr>Fr.Nr.2SBLd</vt:lpstr>
      <vt:lpstr>Fr.Nr2VBDVLd</vt:lpstr>
      <vt:lpstr>Fr.Nr2ML(Covid)</vt:lpstr>
      <vt:lpstr>Fr.Nr.2MLSUV</vt:lpstr>
      <vt:lpstr>Fr.Nr.2MLVez</vt:lpstr>
      <vt:lpstr>Fr.Nr.2MLGir</vt:lpstr>
      <vt:lpstr>Fr.Nr.2MLVLd</vt:lpstr>
      <vt:lpstr>Fr.Nr.2SSUV</vt:lpstr>
      <vt:lpstr>Fr.Nr.2SVez</vt:lpstr>
      <vt:lpstr>Fr.Nr.2SGir</vt:lpstr>
      <vt:lpstr>Fr.Nr.2SVLd</vt:lpstr>
      <vt:lpstr>Pazyma apie pajamas</vt:lpstr>
      <vt:lpstr>Fr.Nr.S1_7</vt:lpstr>
      <vt:lpstr>GautosFPFunk</vt:lpstr>
      <vt:lpstr>GautosFPŠalt</vt:lpstr>
      <vt:lpstr>SukauptosFSŠalt.</vt:lpstr>
      <vt:lpstr>SukauptosFSfunkc.</vt:lpstr>
      <vt:lpstr>9priedas</vt:lpstr>
      <vt:lpstr>Pažyma9priedo</vt:lpstr>
      <vt:lpstr>Pažymaetatų</vt:lpstr>
      <vt:lpstr>Fr.Nr.B-2Vez</vt:lpstr>
      <vt:lpstr>Fr.Nr.B-2Gir</vt:lpstr>
      <vt:lpstr>Fr.Nr.B-2Darz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VPM</cp:lastModifiedBy>
  <cp:lastPrinted>2021-04-08T14:03:59Z</cp:lastPrinted>
  <dcterms:created xsi:type="dcterms:W3CDTF">2019-01-14T20:28:53Z</dcterms:created>
  <dcterms:modified xsi:type="dcterms:W3CDTF">2022-09-20T12:38:14Z</dcterms:modified>
</cp:coreProperties>
</file>